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arthana\SOR\SOR 2025-26\schedules 25-26\upload\"/>
    </mc:Choice>
  </mc:AlternateContent>
  <bookViews>
    <workbookView xWindow="0" yWindow="0" windowWidth="20490" windowHeight="7620" tabRatio="806"/>
  </bookViews>
  <sheets>
    <sheet name="COMPARATIVE" sheetId="111" r:id="rId1"/>
    <sheet name="SOR RATE 2025-26" sheetId="113" r:id="rId2"/>
    <sheet name="B-1" sheetId="31" r:id="rId3"/>
    <sheet name="B-2" sheetId="32" r:id="rId4"/>
    <sheet name="B-3" sheetId="33" r:id="rId5"/>
    <sheet name="B-4" sheetId="35" r:id="rId6"/>
    <sheet name="B-5" sheetId="36" r:id="rId7"/>
    <sheet name="B-6" sheetId="34" r:id="rId8"/>
    <sheet name="B-8" sheetId="46" r:id="rId9"/>
    <sheet name="B-9" sheetId="47" r:id="rId10"/>
    <sheet name="B-10" sheetId="1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B">[1]DLC!$GR$107</definedName>
    <definedName name="\C" localSheetId="1">#REF!</definedName>
    <definedName name="\C">#REF!</definedName>
    <definedName name="\f" localSheetId="1">#REF!</definedName>
    <definedName name="\f">#REF!</definedName>
    <definedName name="\H" localSheetId="1">'[2]STN WISE EMR'!#REF!</definedName>
    <definedName name="\H">'[2]STN WISE EMR'!#REF!</definedName>
    <definedName name="\L">[1]DLC!$HR$111</definedName>
    <definedName name="\P">[1]DLC!$HR$109</definedName>
    <definedName name="\Q">[1]DLC!$GS$323:$GS$335</definedName>
    <definedName name="\V" localSheetId="1">'[3]R.Hrs. Since Comm'!#REF!</definedName>
    <definedName name="\V">'[3]R.Hrs. Since Comm'!#REF!</definedName>
    <definedName name="\X" localSheetId="1">#REF!</definedName>
    <definedName name="\X">#REF!</definedName>
    <definedName name="\Z" localSheetId="1">#REF!</definedName>
    <definedName name="\Z">#REF!</definedName>
    <definedName name="____BSD1" localSheetId="1">#REF!</definedName>
    <definedName name="____BSD1">#REF!</definedName>
    <definedName name="____BSD2" localSheetId="1">#REF!</definedName>
    <definedName name="____BSD2">#REF!</definedName>
    <definedName name="____CZ1">[4]data!$F$721</definedName>
    <definedName name="____IED1" localSheetId="1">#REF!</definedName>
    <definedName name="____IED1">#REF!</definedName>
    <definedName name="____IED2" localSheetI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1">#REF!</definedName>
    <definedName name="____LR1">#REF!</definedName>
    <definedName name="____LR2" localSheetId="1">#REF!</definedName>
    <definedName name="____LR2">#REF!</definedName>
    <definedName name="____SCH6" localSheetId="1">'[5]04REL'!#REF!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1">#REF!</definedName>
    <definedName name="___BSD1">#REF!</definedName>
    <definedName name="___BSD2" localSheetId="1">#REF!</definedName>
    <definedName name="___BSD2">#REF!</definedName>
    <definedName name="___CZ1">[4]data!$F$721</definedName>
    <definedName name="___IED1" localSheetId="1">#REF!</definedName>
    <definedName name="___IED1">#REF!</definedName>
    <definedName name="___IED2" localSheetI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1">#REF!</definedName>
    <definedName name="___LR1">#REF!</definedName>
    <definedName name="___LR2" localSheetId="1">#REF!</definedName>
    <definedName name="___LR2">#REF!</definedName>
    <definedName name="___SCH6" localSheetId="1">'[5]04REL'!#REF!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1" hidden="1">#REF!</definedName>
    <definedName name="__123Graph_A" hidden="1">#REF!</definedName>
    <definedName name="__123Graph_B" localSheetId="1" hidden="1">#REF!</definedName>
    <definedName name="__123Graph_B" hidden="1">#REF!</definedName>
    <definedName name="__123Graph_BCURRENT" localSheetId="1" hidden="1">'[7]BREAKUP OF OIL'!#REF!</definedName>
    <definedName name="__123Graph_BCURRENT" hidden="1">'[7]BREAKUP OF OIL'!#REF!</definedName>
    <definedName name="__123Graph_C" localSheetId="1" hidden="1">#REF!</definedName>
    <definedName name="__123Graph_C" hidden="1">#REF!</definedName>
    <definedName name="__123Graph_D" localSheetId="1" hidden="1">#REF!</definedName>
    <definedName name="__123Graph_D" hidden="1">#REF!</definedName>
    <definedName name="__123Graph_DCURRENT" localSheetId="1" hidden="1">'[7]BREAKUP OF OIL'!#REF!</definedName>
    <definedName name="__123Graph_DCURRENT" hidden="1">'[7]BREAKUP OF OIL'!#REF!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123Graph_XCURRENT" localSheetId="1" hidden="1">'[7]BREAKUP OF OIL'!#REF!</definedName>
    <definedName name="__123Graph_XCURRENT" hidden="1">'[7]BREAKUP OF OIL'!#REF!</definedName>
    <definedName name="__BSD1" localSheetId="1">#REF!</definedName>
    <definedName name="__BSD1">#REF!</definedName>
    <definedName name="__BSD2" localSheetId="1">#REF!</definedName>
    <definedName name="__BSD2">#REF!</definedName>
    <definedName name="__CZ1">[4]data!$F$721</definedName>
    <definedName name="__IED1" localSheetId="1">#REF!</definedName>
    <definedName name="__IED1">#REF!</definedName>
    <definedName name="__IED2" localSheetI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1">#REF!</definedName>
    <definedName name="__LR1">#REF!</definedName>
    <definedName name="__LR2" localSheetId="1">#REF!</definedName>
    <definedName name="__LR2">#REF!</definedName>
    <definedName name="__SCH6" localSheetId="1">'[5]04REL'!#REF!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1">#REF!</definedName>
    <definedName name="_BSD1">#REF!</definedName>
    <definedName name="_BSD2" localSheetId="1">#REF!</definedName>
    <definedName name="_BSD2">#REF!</definedName>
    <definedName name="_CZ1">[8]data!$F$721</definedName>
    <definedName name="_xlnm._FilterDatabase" localSheetId="1" hidden="1">'SOR RATE 2025-26'!$A$3:$BB$836</definedName>
    <definedName name="_xlnm._FilterDatabase" hidden="1">[9]Dom!$E$9:$S$13</definedName>
    <definedName name="_IED1" localSheetId="1">#REF!</definedName>
    <definedName name="_IED1">#REF!</definedName>
    <definedName name="_IED2" localSheetI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1">#REF!</definedName>
    <definedName name="_LR1">#REF!</definedName>
    <definedName name="_LR2" localSheetId="1">#REF!</definedName>
    <definedName name="_LR2">#REF!</definedName>
    <definedName name="_Order1" hidden="1">255</definedName>
    <definedName name="_Order2" hidden="1">0</definedName>
    <definedName name="_SCH6" localSheetId="1">'[10]04REL'!#REF!</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1">#REF!</definedName>
    <definedName name="A">#REF!</definedName>
    <definedName name="AA" localSheetId="1">#REF!</definedName>
    <definedName name="AA">#REF!</definedName>
    <definedName name="ab" localSheetId="1"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[11]Addl.40!$A$38:$I$284</definedName>
    <definedName name="agri" localSheetId="1">#REF!</definedName>
    <definedName name="agri">#REF!</definedName>
    <definedName name="annex" localSheetId="1"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1">#REF!</definedName>
    <definedName name="ASSUMPTIONS">#REF!</definedName>
    <definedName name="AUX">'[6]Executive Summary -Thermal'!$A$4:$H$95</definedName>
    <definedName name="b" localSheetId="1"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1">'[12]STN WISE EMR'!#REF!</definedName>
    <definedName name="ba">'[12]STN WISE EMR'!#REF!</definedName>
    <definedName name="barwala" localSheetId="1">'[12]STN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 localSheetId="1">'[2]STN WISE EMR'!#REF!</definedName>
    <definedName name="BH">'[2]STN WISE EMR'!#REF!</definedName>
    <definedName name="BRH" localSheetId="1">'[2]STN WISE EMR'!#REF!</definedName>
    <definedName name="BRH">'[2]STN WISE EMR'!#REF!</definedName>
    <definedName name="BUS" localSheetId="1">#REF!</definedName>
    <definedName name="BUS">#REF!</definedName>
    <definedName name="Cap_add_and_loss_assumptions" localSheetId="1">#REF!</definedName>
    <definedName name="Cap_add_and_loss_assumptions">#REF!</definedName>
    <definedName name="cc" localSheetId="1"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1">'[14]C.S.GENERATION'!#REF!</definedName>
    <definedName name="CDGD">'[14]C.S.GENERATION'!#REF!</definedName>
    <definedName name="Census_of_India_2001" localSheetId="1">#REF!</definedName>
    <definedName name="Census_of_India_2001">#REF!</definedName>
    <definedName name="COAL">'[6]Executive Summary -Thermal'!$A$4:$H$96</definedName>
    <definedName name="Consumers" localSheetId="1">#REF!</definedName>
    <definedName name="Consumers">#REF!</definedName>
    <definedName name="CR">[1]DLC!$GS$40:$HM$87</definedName>
    <definedName name="_xlnm.Criteria">[1]DLC!$GS$304:$HF$305</definedName>
    <definedName name="CSMPD" localSheetId="1">'[14]C.S.GENERATION'!#REF!</definedName>
    <definedName name="CSMPD">'[14]C.S.GENERATION'!#REF!</definedName>
    <definedName name="D">#N/A</definedName>
    <definedName name="D_T">'[15]Discom Details'!$F$721</definedName>
    <definedName name="DateTimeStamp" localSheetId="1">#REF!</definedName>
    <definedName name="DateTimeStamp">#REF!</definedName>
    <definedName name="Demographic_data" localSheetId="1">#REF!</definedName>
    <definedName name="Demographic_data">#REF!</definedName>
    <definedName name="Difference">'[13]Sheet2 (2)'!$R$8:$R$12</definedName>
    <definedName name="Discom1F1" localSheetId="1">#REF!</definedName>
    <definedName name="Discom1F1">#REF!</definedName>
    <definedName name="Discom1F2" localSheetId="1">#REF!</definedName>
    <definedName name="Discom1F2">#REF!</definedName>
    <definedName name="Discom1F3" localSheetId="1">#REF!</definedName>
    <definedName name="Discom1F3">#REF!</definedName>
    <definedName name="Discom1F4" localSheetId="1">#REF!</definedName>
    <definedName name="Discom1F4">#REF!</definedName>
    <definedName name="Discom1F6" localSheetId="1">#REF!</definedName>
    <definedName name="Discom1F6">#REF!</definedName>
    <definedName name="Discom2F1" localSheetId="1">#REF!</definedName>
    <definedName name="Discom2F1">#REF!</definedName>
    <definedName name="Discom2F2" localSheetId="1">#REF!</definedName>
    <definedName name="Discom2F2">#REF!</definedName>
    <definedName name="Discom2F3" localSheetId="1">#REF!</definedName>
    <definedName name="Discom2F3">#REF!</definedName>
    <definedName name="Discom2F4" localSheetId="1">#REF!</definedName>
    <definedName name="Discom2F4">#REF!</definedName>
    <definedName name="Discom2F6" localSheetId="1">#REF!</definedName>
    <definedName name="Discom2F6">#REF!</definedName>
    <definedName name="dom" localSheetId="1">#REF!</definedName>
    <definedName name="dom">#REF!</definedName>
    <definedName name="dpc">'[16]dpc cost'!$D$1</definedName>
    <definedName name="DSAD" localSheetId="1"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1">#REF!</definedName>
    <definedName name="E_315MVA_Addl_Page1">#REF!</definedName>
    <definedName name="E_315MVA_Addl_Page2" localSheetId="1">#REF!</definedName>
    <definedName name="E_315MVA_Addl_Page2">#REF!</definedName>
    <definedName name="ED" localSheetId="1">#REF!</definedName>
    <definedName name="ED">#REF!</definedName>
    <definedName name="EHV" localSheetId="1">#REF!</definedName>
    <definedName name="EHV">#REF!</definedName>
    <definedName name="Energy_sales" localSheetId="1">#REF!</definedName>
    <definedName name="Energy_sales">#REF!</definedName>
    <definedName name="Error_Types" localSheetId="1">#REF!</definedName>
    <definedName name="Error_Types">#REF!</definedName>
    <definedName name="_xlnm.Extract">[1]DLC!$GS$307:$HF$322</definedName>
    <definedName name="Fuel_Exp_CY" localSheetId="1">#REF!</definedName>
    <definedName name="Fuel_Exp_CY">#REF!</definedName>
    <definedName name="Fuel_Exp_EY" localSheetId="1">#REF!</definedName>
    <definedName name="Fuel_Exp_EY">#REF!</definedName>
    <definedName name="Fuel_Exp_PY" localSheetId="1">#REF!</definedName>
    <definedName name="Fuel_Exp_PY">#REF!</definedName>
    <definedName name="GENPUF">'[6]Executive Summary -Thermal'!$A$4:$H$161</definedName>
    <definedName name="GH" localSheetId="1">'[2]STN WISE EMR'!#REF!</definedName>
    <definedName name="GH">'[2]STN WISE EMR'!#REF!</definedName>
    <definedName name="HFOHSD">'[6]Executive Summary -Thermal'!$A$4:$H$96</definedName>
    <definedName name="Horizontal_Not_Selected" localSheetId="1">#REF!</definedName>
    <definedName name="Horizontal_Not_Selected">#REF!</definedName>
    <definedName name="HT">[13]Sheet1!$D$90</definedName>
    <definedName name="if" localSheetId="1">'[17]annexture-g1'!#REF!</definedName>
    <definedName name="if">'[17]annexture-g1'!#REF!</definedName>
    <definedName name="IN">[1]DLC!$GS$2:$HF$22</definedName>
    <definedName name="Input">[13]Sheet1!$D$35</definedName>
    <definedName name="Intt_Charge_cY" localSheetId="1">#REF!,#REF!</definedName>
    <definedName name="Intt_Charge_cY">#REF!,#REF!</definedName>
    <definedName name="Intt_Charge_cy_1">'[18]A 3.7'!$H$35,'[18]A 3.7'!$H$44</definedName>
    <definedName name="Intt_Charge_eY" localSheetId="1">#REF!,#REF!</definedName>
    <definedName name="Intt_Charge_eY">#REF!,#REF!</definedName>
    <definedName name="Intt_Charge_ey_1">'[18]A 3.7'!$I$35,'[18]A 3.7'!$I$44</definedName>
    <definedName name="Intt_Charge_PY" localSheetId="1">#REF!,#REF!</definedName>
    <definedName name="Intt_Charge_PY">#REF!,#REF!</definedName>
    <definedName name="Intt_Charge_py_1">'[18]A 3.7'!$G$35,'[18]A 3.7'!$G$44</definedName>
    <definedName name="Investment_Plan" localSheetId="1">#REF!,#REF!</definedName>
    <definedName name="Investment_Plan">#REF!,#REF!</definedName>
    <definedName name="JV10Group_944" localSheetId="1">#REF!</definedName>
    <definedName name="JV10Group_944">#REF!</definedName>
    <definedName name="JV14Group_944" localSheetId="1">#REF!</definedName>
    <definedName name="JV14Group_944">#REF!</definedName>
    <definedName name="K2000_">#N/A</definedName>
    <definedName name="KEII">'[6]Executive Summary -Thermal'!$H$4:$I$31</definedName>
    <definedName name="KEIIU">'[6]Executive Summary -Thermal'!$A$4:$F$31</definedName>
    <definedName name="L1M10" localSheetId="1">#REF!</definedName>
    <definedName name="L1M10">#REF!</definedName>
    <definedName name="L1M2" localSheetId="1">#REF!</definedName>
    <definedName name="L1M2">#REF!</definedName>
    <definedName name="L1M22" localSheetId="1">#REF!</definedName>
    <definedName name="L1M22">#REF!</definedName>
    <definedName name="L1M23" localSheetId="1">#REF!</definedName>
    <definedName name="L1M23">#REF!</definedName>
    <definedName name="L1M24" localSheetId="1">#REF!</definedName>
    <definedName name="L1M24">#REF!</definedName>
    <definedName name="L1M30" localSheetId="1">#REF!</definedName>
    <definedName name="L1M30">#REF!</definedName>
    <definedName name="L1M31" localSheetId="1">#REF!</definedName>
    <definedName name="L1M31">#REF!</definedName>
    <definedName name="L1M32" localSheetId="1">#REF!</definedName>
    <definedName name="L1M32">#REF!</definedName>
    <definedName name="L1M33" localSheetId="1">#REF!</definedName>
    <definedName name="L1M33">#REF!</definedName>
    <definedName name="L1M34" localSheetId="1">#REF!</definedName>
    <definedName name="L1M34">#REF!</definedName>
    <definedName name="L1M37" localSheetId="1">#REF!</definedName>
    <definedName name="L1M37">#REF!</definedName>
    <definedName name="L1M38" localSheetId="1">#REF!</definedName>
    <definedName name="L1M38">#REF!</definedName>
    <definedName name="L1M6" localSheetId="1">#REF!</definedName>
    <definedName name="L1M6">#REF!</definedName>
    <definedName name="L1M8" localSheetId="1">#REF!</definedName>
    <definedName name="L1M8">#REF!</definedName>
    <definedName name="L1M9" localSheetId="1">#REF!</definedName>
    <definedName name="L1M9">#REF!</definedName>
    <definedName name="LEVEL" localSheetId="1">#REF!</definedName>
    <definedName name="LEVEL">#REF!</definedName>
    <definedName name="Live_Integrity" localSheetId="1">[19]Inputs!#REF!</definedName>
    <definedName name="Live_Integrity">[19]Inputs!#REF!</definedName>
    <definedName name="ltind" localSheetId="1">#REF!</definedName>
    <definedName name="ltind">#REF!</definedName>
    <definedName name="Master_Integrity" localSheetId="1">[19]Inputs!#REF!</definedName>
    <definedName name="Master_Integrity">[19]Inputs!#REF!</definedName>
    <definedName name="Master_Signals" localSheetId="1">[19]Inputs!#REF!</definedName>
    <definedName name="Master_Signals">[19]Inputs!#REF!</definedName>
    <definedName name="MEPE">'[6]Executive Summary -Thermal'!$I$4:$EG$36</definedName>
    <definedName name="mill" localSheetId="1">#REF!</definedName>
    <definedName name="mill">#REF!</definedName>
    <definedName name="MOD">'[6]Executive Summary -Thermal'!$A$162:$H$257</definedName>
    <definedName name="MTPI" localSheetId="1">#REF!</definedName>
    <definedName name="MTPI">#REF!</definedName>
    <definedName name="Name_Company">[19]Inputs!$E$140</definedName>
    <definedName name="Name_Model">[19]Inputs!$E$141</definedName>
    <definedName name="Name_Project">[19]Inputs!$E$142</definedName>
    <definedName name="NameBaseCase" localSheetId="1">#REF!</definedName>
    <definedName name="NameBaseCase">#REF!</definedName>
    <definedName name="NonDom" localSheetId="1">#REF!</definedName>
    <definedName name="NonDom">#REF!</definedName>
    <definedName name="Pati" localSheetId="1">#REF!</definedName>
    <definedName name="Pati">#REF!</definedName>
    <definedName name="Pop_Ratio" localSheetId="1">#REF!</definedName>
    <definedName name="Pop_Ratio">#REF!</definedName>
    <definedName name="_xlnm.Print_Titles" localSheetId="2">'B-1'!$5:$8</definedName>
    <definedName name="_xlnm.Print_Titles" localSheetId="3">'B-2'!$7:$9</definedName>
    <definedName name="_xlnm.Print_Titles" localSheetId="4">'B-3'!$5:$7</definedName>
    <definedName name="_xlnm.Print_Titles" localSheetId="5">'B-4'!$8:$10</definedName>
    <definedName name="_xlnm.Print_Titles" localSheetId="6">'B-5'!$6:$7</definedName>
    <definedName name="_xlnm.Print_Titles" localSheetId="7">'B-6'!$5:$6</definedName>
    <definedName name="_xlnm.Print_Titles" localSheetId="8">'B-8'!$7:$9</definedName>
    <definedName name="_xlnm.Print_Titles" localSheetId="9">'B-9'!$6:$7</definedName>
    <definedName name="_xlnm.Print_Titles">'[20]Ag LF'!$A$1:$B$65536,'[20]Ag LF'!$A$1:$IV$4</definedName>
    <definedName name="PTPI" localSheetId="1">#REF!</definedName>
    <definedName name="PTPI">#REF!</definedName>
    <definedName name="Pumps_and_Meterisation" localSheetId="1">#REF!</definedName>
    <definedName name="Pumps_and_Meterisation">#REF!</definedName>
    <definedName name="q">'[21]A 3.7'!$I$35,'[21]A 3.7'!$I$44</definedName>
    <definedName name="R_">#N/A</definedName>
    <definedName name="R_15_00_01" localSheetId="1">#REF!</definedName>
    <definedName name="R_15_00_01">#REF!</definedName>
    <definedName name="RH" localSheetId="1">'[2]STN WISE EMR'!#REF!</definedName>
    <definedName name="RH">'[2]STN WISE EMR'!#REF!</definedName>
    <definedName name="SA"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1">#REF!</definedName>
    <definedName name="Scenario">#REF!</definedName>
    <definedName name="Scenario_Name" localSheetId="1">#REF!</definedName>
    <definedName name="Scenario_Name">#REF!</definedName>
    <definedName name="Scheme" localSheetId="1">#REF!,#REF!</definedName>
    <definedName name="Scheme">#REF!,#REF!</definedName>
    <definedName name="Select_Horizontal" localSheetId="1">#REF!</definedName>
    <definedName name="Select_Horizontal">#REF!</definedName>
    <definedName name="Select_Vertical" localSheetId="1">#REF!</definedName>
    <definedName name="Select_Vertical">#REF!</definedName>
    <definedName name="Sendhwa">'[13]Format-A (S)'!$C$41</definedName>
    <definedName name="Sendhwa_Division.">[13]Sheet1!$C$103</definedName>
    <definedName name="sfdadsfasdf" localSheetId="1"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 localSheetId="1">#REF!</definedName>
    <definedName name="Specific_Consumption">#REF!</definedName>
    <definedName name="STPI" localSheetId="1">#REF!</definedName>
    <definedName name="STPI">#REF!</definedName>
    <definedName name="Styles" localSheetId="1">#REF!</definedName>
    <definedName name="Styles">#REF!</definedName>
    <definedName name="Sup" localSheetId="1">#REF!</definedName>
    <definedName name="Sup">#REF!</definedName>
    <definedName name="Supp" localSheetId="1">#REF!</definedName>
    <definedName name="Supp">#REF!</definedName>
    <definedName name="T_T">'[15]Discom Details'!$F$720</definedName>
    <definedName name="thou" localSheetId="1">#REF!</definedName>
    <definedName name="thou">#REF!</definedName>
    <definedName name="THPROG" localSheetId="1">'[2]STN WISE EMR'!#REF!</definedName>
    <definedName name="THPROG">'[2]STN WISE EMR'!#REF!</definedName>
    <definedName name="TN" localSheetId="1">'[2]STN WISE EMR'!#REF!</definedName>
    <definedName name="TN">'[2]STN WISE EMR'!#REF!</definedName>
    <definedName name="TVA">'[6]Executive Summary -Thermal'!$A$4:$H$126</definedName>
    <definedName name="u" localSheetId="1"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1">#REF!</definedName>
    <definedName name="UG">#REF!</definedName>
    <definedName name="uj" localSheetId="1">#REF!,#REF!</definedName>
    <definedName name="uj">#REF!,#REF!</definedName>
    <definedName name="un">'[23]A 3.7'!$I$35,'[23]A 3.7'!$I$44</definedName>
    <definedName name="Unrestricted_Specific_Consumption" localSheetId="1">#REF!</definedName>
    <definedName name="Unrestricted_Specific_Consumption">#REF!</definedName>
    <definedName name="Vertical_Not_Selected" localSheetId="1">#REF!</definedName>
    <definedName name="Vertical_Not_Selected">#REF!</definedName>
    <definedName name="WIP_944" localSheetId="1">#REF!</definedName>
    <definedName name="WIP_944">#REF!</definedName>
    <definedName name="WIPComments" localSheetId="1">#REF!</definedName>
    <definedName name="WIPComments">#REF!</definedName>
    <definedName name="WIPMacroStart" localSheetId="1">#REF!</definedName>
    <definedName name="WIPMacroStart">#REF!</definedName>
    <definedName name="wrn.ARR._.Forms." localSheetId="1"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1"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1"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1"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1"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1"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1">#REF!</definedName>
    <definedName name="X1_">#REF!</definedName>
    <definedName name="Y122_">[1]DLC!$HR$109</definedName>
    <definedName name="YEAR" localSheetId="1">#REF!</definedName>
    <definedName name="YEAR">#REF!</definedName>
    <definedName name="YEARLY">[6]TWELVE!$A$3:$Q$445</definedName>
    <definedName name="YTPI" localSheetId="1">#REF!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31" l="1"/>
  <c r="H38" i="31"/>
  <c r="L37" i="31"/>
  <c r="L38" i="31"/>
  <c r="L39" i="31"/>
  <c r="J38" i="31"/>
  <c r="J37" i="31"/>
  <c r="H40" i="31"/>
  <c r="H37" i="31"/>
  <c r="H39" i="31"/>
  <c r="L13" i="31" l="1"/>
  <c r="L14" i="31"/>
  <c r="J13" i="31"/>
  <c r="J14" i="31"/>
  <c r="H14" i="31"/>
  <c r="H13" i="31"/>
  <c r="H12" i="31"/>
  <c r="I23" i="112" l="1"/>
  <c r="G23" i="112"/>
  <c r="H57" i="47"/>
  <c r="H12" i="47"/>
  <c r="G40" i="46"/>
  <c r="K39" i="46"/>
  <c r="I39" i="46"/>
  <c r="G39" i="46"/>
  <c r="K37" i="46"/>
  <c r="K36" i="46"/>
  <c r="I37" i="46"/>
  <c r="I36" i="46"/>
  <c r="G37" i="46"/>
  <c r="G36" i="46"/>
  <c r="K35" i="46"/>
  <c r="I35" i="46"/>
  <c r="G35" i="46"/>
  <c r="K34" i="46"/>
  <c r="I34" i="46"/>
  <c r="G34" i="46"/>
  <c r="G25" i="46"/>
  <c r="K24" i="46"/>
  <c r="K23" i="46"/>
  <c r="I23" i="46"/>
  <c r="G24" i="46"/>
  <c r="G23" i="46"/>
  <c r="K15" i="46"/>
  <c r="H27" i="34"/>
  <c r="H26" i="34"/>
  <c r="H23" i="34"/>
  <c r="H22" i="34"/>
  <c r="H21" i="34"/>
  <c r="H20" i="34"/>
  <c r="F7" i="34"/>
  <c r="G47" i="36"/>
  <c r="H52" i="35"/>
  <c r="H65" i="35"/>
  <c r="H64" i="35"/>
  <c r="H63" i="35"/>
  <c r="H62" i="35"/>
  <c r="H60" i="35"/>
  <c r="H55" i="35"/>
  <c r="H54" i="35"/>
  <c r="H53" i="35"/>
  <c r="H51" i="35"/>
  <c r="H50" i="35"/>
  <c r="F38" i="35"/>
  <c r="H33" i="35"/>
  <c r="F28" i="35"/>
  <c r="H15" i="35"/>
  <c r="H14" i="35"/>
  <c r="H13" i="35"/>
  <c r="H12" i="35"/>
  <c r="H11" i="35"/>
  <c r="J95" i="33"/>
  <c r="I95" i="33"/>
  <c r="H95" i="33"/>
  <c r="J94" i="33"/>
  <c r="I94" i="33"/>
  <c r="H94" i="33"/>
  <c r="J93" i="33"/>
  <c r="I93" i="33"/>
  <c r="H93" i="33"/>
  <c r="I64" i="33"/>
  <c r="J64" i="33"/>
  <c r="H64" i="33"/>
  <c r="F64" i="33"/>
  <c r="F60" i="33"/>
  <c r="F57" i="33"/>
  <c r="F45" i="33"/>
  <c r="H44" i="33"/>
  <c r="F42" i="33"/>
  <c r="F39" i="33"/>
  <c r="F30" i="33"/>
  <c r="H27" i="33"/>
  <c r="H25" i="33"/>
  <c r="F25" i="33"/>
  <c r="F21" i="33"/>
  <c r="F17" i="33"/>
  <c r="I25" i="32"/>
  <c r="H25" i="32"/>
  <c r="G25" i="32"/>
  <c r="I24" i="32"/>
  <c r="H24" i="32"/>
  <c r="G24" i="32"/>
  <c r="I23" i="32"/>
  <c r="I22" i="32"/>
  <c r="H23" i="32"/>
  <c r="H22" i="32"/>
  <c r="G23" i="32"/>
  <c r="G22" i="32"/>
  <c r="I21" i="32"/>
  <c r="H21" i="32"/>
  <c r="G21" i="32"/>
  <c r="I20" i="32"/>
  <c r="H20" i="32"/>
  <c r="H19" i="32"/>
  <c r="I19" i="32"/>
  <c r="G20" i="32"/>
  <c r="F123" i="31"/>
  <c r="H56" i="31"/>
  <c r="F52" i="31"/>
  <c r="H52" i="31" s="1"/>
  <c r="H40" i="111" l="1"/>
  <c r="H41" i="111"/>
  <c r="F54" i="47" l="1"/>
  <c r="H54" i="47" s="1"/>
  <c r="F47" i="47"/>
  <c r="H47" i="47" s="1"/>
  <c r="F46" i="47"/>
  <c r="H46" i="47" s="1"/>
  <c r="F48" i="47"/>
  <c r="H48" i="47" s="1"/>
  <c r="F49" i="47"/>
  <c r="H49" i="47" s="1"/>
  <c r="F50" i="47"/>
  <c r="H50" i="47" s="1"/>
  <c r="F45" i="47"/>
  <c r="H45" i="47" s="1"/>
  <c r="G36" i="47"/>
  <c r="H10" i="47"/>
  <c r="K33" i="46" l="1"/>
  <c r="I33" i="46"/>
  <c r="G31" i="46"/>
  <c r="G33" i="46"/>
  <c r="E27" i="46"/>
  <c r="F23" i="34"/>
  <c r="G46" i="36"/>
  <c r="G45" i="36"/>
  <c r="G44" i="36"/>
  <c r="G43" i="36"/>
  <c r="G42" i="36"/>
  <c r="G41" i="36"/>
  <c r="E39" i="36"/>
  <c r="E37" i="36"/>
  <c r="G37" i="36" s="1"/>
  <c r="F58" i="35"/>
  <c r="H58" i="35" s="1"/>
  <c r="F57" i="35"/>
  <c r="H57" i="35" s="1"/>
  <c r="F53" i="35"/>
  <c r="G43" i="35"/>
  <c r="G25" i="35"/>
  <c r="H84" i="33"/>
  <c r="I81" i="33"/>
  <c r="F82" i="33"/>
  <c r="H82" i="33" s="1"/>
  <c r="F81" i="33"/>
  <c r="H81" i="33" s="1"/>
  <c r="F80" i="33"/>
  <c r="H80" i="33" s="1"/>
  <c r="F83" i="33"/>
  <c r="H83" i="33" s="1"/>
  <c r="F84" i="33"/>
  <c r="F85" i="33"/>
  <c r="F79" i="33"/>
  <c r="H79" i="33" s="1"/>
  <c r="F107" i="33"/>
  <c r="F102" i="33"/>
  <c r="F101" i="33"/>
  <c r="F100" i="33"/>
  <c r="F99" i="33"/>
  <c r="H98" i="33"/>
  <c r="F97" i="33"/>
  <c r="F96" i="33"/>
  <c r="H96" i="33" s="1"/>
  <c r="G86" i="33"/>
  <c r="I79" i="33" l="1"/>
  <c r="J79" i="33"/>
  <c r="J81" i="33"/>
  <c r="F26" i="33" l="1"/>
  <c r="H26" i="33" s="1"/>
  <c r="J26" i="33" l="1"/>
  <c r="I26" i="33"/>
  <c r="F160" i="31"/>
  <c r="H160" i="31" s="1"/>
  <c r="F159" i="31"/>
  <c r="L158" i="31"/>
  <c r="J158" i="31"/>
  <c r="H158" i="31"/>
  <c r="F157" i="31"/>
  <c r="F156" i="31"/>
  <c r="F155" i="31"/>
  <c r="J160" i="31" l="1"/>
  <c r="L160" i="31"/>
  <c r="F131" i="31"/>
  <c r="J131" i="31" s="1"/>
  <c r="L131" i="31" l="1"/>
  <c r="H131" i="31"/>
  <c r="F134" i="31"/>
  <c r="F130" i="31"/>
  <c r="J130" i="31" s="1"/>
  <c r="F126" i="31"/>
  <c r="J126" i="31" s="1"/>
  <c r="F125" i="31"/>
  <c r="H125" i="31" s="1"/>
  <c r="F124" i="31"/>
  <c r="F136" i="31"/>
  <c r="F137" i="31"/>
  <c r="F138" i="31"/>
  <c r="F139" i="31"/>
  <c r="F140" i="31"/>
  <c r="F141" i="31"/>
  <c r="F127" i="31"/>
  <c r="L127" i="31" s="1"/>
  <c r="F128" i="31"/>
  <c r="L128" i="31" s="1"/>
  <c r="F129" i="31"/>
  <c r="H129" i="31" s="1"/>
  <c r="F132" i="31"/>
  <c r="L132" i="31" s="1"/>
  <c r="G21" i="112"/>
  <c r="I19" i="112"/>
  <c r="G19" i="112"/>
  <c r="I18" i="112"/>
  <c r="G18" i="112"/>
  <c r="I17" i="112"/>
  <c r="G17" i="112"/>
  <c r="J141" i="31" l="1"/>
  <c r="L141" i="31"/>
  <c r="H141" i="31"/>
  <c r="J137" i="31"/>
  <c r="L137" i="31"/>
  <c r="H137" i="31"/>
  <c r="L140" i="31"/>
  <c r="H140" i="31"/>
  <c r="J140" i="31"/>
  <c r="L136" i="31"/>
  <c r="H136" i="31"/>
  <c r="J136" i="31"/>
  <c r="L139" i="31"/>
  <c r="J139" i="31"/>
  <c r="H139" i="31"/>
  <c r="J138" i="31"/>
  <c r="L138" i="31"/>
  <c r="H138" i="31"/>
  <c r="L126" i="31"/>
  <c r="H128" i="31"/>
  <c r="L130" i="31"/>
  <c r="L125" i="31"/>
  <c r="H127" i="31"/>
  <c r="J128" i="31"/>
  <c r="L129" i="31"/>
  <c r="H132" i="31"/>
  <c r="J125" i="31"/>
  <c r="J129" i="31"/>
  <c r="H126" i="31"/>
  <c r="J127" i="31"/>
  <c r="H130" i="31"/>
  <c r="J132" i="31"/>
  <c r="E21" i="112"/>
  <c r="I21" i="112" s="1"/>
  <c r="F143" i="31" l="1"/>
  <c r="F54" i="31"/>
  <c r="H54" i="31" s="1"/>
  <c r="F53" i="31"/>
  <c r="H53" i="31" s="1"/>
  <c r="F44" i="31"/>
  <c r="F117" i="31" l="1"/>
  <c r="J117" i="31" s="1"/>
  <c r="F116" i="31"/>
  <c r="J116" i="31" s="1"/>
  <c r="F103" i="31"/>
  <c r="J103" i="31" s="1"/>
  <c r="F102" i="31"/>
  <c r="F96" i="31"/>
  <c r="F97" i="31"/>
  <c r="H97" i="31" s="1"/>
  <c r="F95" i="31"/>
  <c r="H95" i="31" s="1"/>
  <c r="F91" i="31"/>
  <c r="F87" i="31"/>
  <c r="J87" i="31" s="1"/>
  <c r="F88" i="31"/>
  <c r="J88" i="31" s="1"/>
  <c r="F86" i="31"/>
  <c r="L86" i="31" s="1"/>
  <c r="F84" i="31"/>
  <c r="F83" i="31"/>
  <c r="L83" i="31" s="1"/>
  <c r="F82" i="31"/>
  <c r="J82" i="31" s="1"/>
  <c r="L56" i="31"/>
  <c r="J54" i="31"/>
  <c r="F45" i="31"/>
  <c r="J45" i="31" s="1"/>
  <c r="J162" i="31" s="1"/>
  <c r="F46" i="31"/>
  <c r="L46" i="31" s="1"/>
  <c r="F48" i="31"/>
  <c r="F49" i="31"/>
  <c r="F50" i="31"/>
  <c r="J52" i="31"/>
  <c r="J53" i="31"/>
  <c r="F57" i="31"/>
  <c r="J57" i="31" s="1"/>
  <c r="F58" i="31"/>
  <c r="F59" i="31"/>
  <c r="L59" i="31" s="1"/>
  <c r="F60" i="31"/>
  <c r="J60" i="31" s="1"/>
  <c r="F61" i="31"/>
  <c r="L61" i="31" s="1"/>
  <c r="F62" i="31"/>
  <c r="L62" i="31" s="1"/>
  <c r="F63" i="31"/>
  <c r="H63" i="31" s="1"/>
  <c r="F64" i="31"/>
  <c r="J64" i="31" s="1"/>
  <c r="F65" i="31"/>
  <c r="L65" i="31" s="1"/>
  <c r="F66" i="31"/>
  <c r="J66" i="31" s="1"/>
  <c r="F67" i="31"/>
  <c r="J67" i="31" s="1"/>
  <c r="F68" i="31"/>
  <c r="L68" i="31" s="1"/>
  <c r="F69" i="31"/>
  <c r="J69" i="31" s="1"/>
  <c r="F71" i="31"/>
  <c r="J71" i="31" s="1"/>
  <c r="F72" i="31"/>
  <c r="L72" i="31" s="1"/>
  <c r="F74" i="31"/>
  <c r="J74" i="31" s="1"/>
  <c r="F76" i="31"/>
  <c r="L76" i="31" s="1"/>
  <c r="F77" i="31"/>
  <c r="J77" i="31" s="1"/>
  <c r="F78" i="31"/>
  <c r="H78" i="31" s="1"/>
  <c r="F79" i="31"/>
  <c r="H79" i="31" s="1"/>
  <c r="F80" i="31"/>
  <c r="H80" i="31" s="1"/>
  <c r="F81" i="31"/>
  <c r="J81" i="31" s="1"/>
  <c r="F89" i="31"/>
  <c r="F90" i="31"/>
  <c r="L90" i="31" s="1"/>
  <c r="F92" i="31"/>
  <c r="J92" i="31" s="1"/>
  <c r="F98" i="31"/>
  <c r="L98" i="31" s="1"/>
  <c r="F99" i="31"/>
  <c r="J99" i="31" s="1"/>
  <c r="F100" i="31"/>
  <c r="F101" i="31"/>
  <c r="F104" i="31"/>
  <c r="L104" i="31" s="1"/>
  <c r="F105" i="31"/>
  <c r="H105" i="31" s="1"/>
  <c r="F106" i="31"/>
  <c r="J106" i="31" s="1"/>
  <c r="F107" i="31"/>
  <c r="L107" i="31" s="1"/>
  <c r="F108" i="31"/>
  <c r="J108" i="31" s="1"/>
  <c r="F109" i="31"/>
  <c r="H109" i="31" s="1"/>
  <c r="F110" i="31"/>
  <c r="J110" i="31" s="1"/>
  <c r="F111" i="31"/>
  <c r="J111" i="31" s="1"/>
  <c r="F112" i="31"/>
  <c r="H112" i="31" s="1"/>
  <c r="F115" i="31"/>
  <c r="F118" i="31"/>
  <c r="J118" i="31" s="1"/>
  <c r="F119" i="31"/>
  <c r="J119" i="31" s="1"/>
  <c r="F120" i="31"/>
  <c r="J120" i="31" s="1"/>
  <c r="F121" i="31"/>
  <c r="L121" i="31" s="1"/>
  <c r="J143" i="31"/>
  <c r="F144" i="31"/>
  <c r="J144" i="31" s="1"/>
  <c r="F145" i="31"/>
  <c r="J145" i="31" s="1"/>
  <c r="F147" i="31"/>
  <c r="J147" i="31" s="1"/>
  <c r="F148" i="31"/>
  <c r="L148" i="31" s="1"/>
  <c r="F149" i="31"/>
  <c r="J149" i="31" s="1"/>
  <c r="H44" i="31"/>
  <c r="E11" i="32"/>
  <c r="G11" i="32" s="1"/>
  <c r="G14" i="32" s="1"/>
  <c r="G15" i="32" s="1"/>
  <c r="L155" i="31"/>
  <c r="J155" i="31"/>
  <c r="H155" i="31"/>
  <c r="L143" i="31"/>
  <c r="H143" i="31"/>
  <c r="K134" i="31"/>
  <c r="I134" i="31"/>
  <c r="J134" i="31" s="1"/>
  <c r="G134" i="31"/>
  <c r="H134" i="31" s="1"/>
  <c r="L124" i="31"/>
  <c r="H124" i="31"/>
  <c r="J124" i="31"/>
  <c r="L123" i="31"/>
  <c r="J123" i="31"/>
  <c r="H123" i="31"/>
  <c r="I109" i="31"/>
  <c r="G107" i="31"/>
  <c r="I107" i="31" s="1"/>
  <c r="I97" i="31"/>
  <c r="K95" i="31"/>
  <c r="K91" i="31"/>
  <c r="I91" i="31"/>
  <c r="I89" i="31"/>
  <c r="G84" i="31"/>
  <c r="K84" i="31" s="1"/>
  <c r="L41" i="31"/>
  <c r="J41" i="31"/>
  <c r="H41" i="31"/>
  <c r="L40" i="31"/>
  <c r="J40" i="31"/>
  <c r="L36" i="31"/>
  <c r="J36" i="31"/>
  <c r="H36" i="31"/>
  <c r="L35" i="31"/>
  <c r="J35" i="31"/>
  <c r="H35" i="31"/>
  <c r="L34" i="31"/>
  <c r="J34" i="31"/>
  <c r="H34" i="31"/>
  <c r="L33" i="31"/>
  <c r="J33" i="31"/>
  <c r="H33" i="31"/>
  <c r="L32" i="31"/>
  <c r="J32" i="31"/>
  <c r="H32" i="31"/>
  <c r="L31" i="31"/>
  <c r="J31" i="31"/>
  <c r="H31" i="31"/>
  <c r="L30" i="31"/>
  <c r="J30" i="31"/>
  <c r="H30" i="31"/>
  <c r="L29" i="31"/>
  <c r="J29" i="31"/>
  <c r="H29" i="31"/>
  <c r="L28" i="31"/>
  <c r="J28" i="31"/>
  <c r="H28" i="31"/>
  <c r="L27" i="31"/>
  <c r="J27" i="31"/>
  <c r="H27" i="31"/>
  <c r="K26" i="31"/>
  <c r="L26" i="31" s="1"/>
  <c r="I26" i="31"/>
  <c r="J26" i="31" s="1"/>
  <c r="H26" i="31"/>
  <c r="L25" i="31"/>
  <c r="J25" i="31"/>
  <c r="H25" i="31"/>
  <c r="L24" i="31"/>
  <c r="J24" i="31"/>
  <c r="H24" i="31"/>
  <c r="L23" i="31"/>
  <c r="J23" i="31"/>
  <c r="H23" i="31"/>
  <c r="L22" i="31"/>
  <c r="J22" i="31"/>
  <c r="H22" i="31"/>
  <c r="L21" i="31"/>
  <c r="J21" i="31"/>
  <c r="H21" i="31"/>
  <c r="L20" i="31"/>
  <c r="J20" i="31"/>
  <c r="H20" i="31"/>
  <c r="L18" i="31"/>
  <c r="J18" i="31"/>
  <c r="H18" i="31"/>
  <c r="L17" i="31"/>
  <c r="J17" i="31"/>
  <c r="H17" i="31"/>
  <c r="L12" i="31"/>
  <c r="J12" i="31"/>
  <c r="L11" i="31"/>
  <c r="J11" i="31"/>
  <c r="H11" i="31"/>
  <c r="H42" i="31" l="1"/>
  <c r="J42" i="31"/>
  <c r="L42" i="31"/>
  <c r="H162" i="31"/>
  <c r="G16" i="32"/>
  <c r="G19" i="32"/>
  <c r="J101" i="31"/>
  <c r="H101" i="31"/>
  <c r="L101" i="31"/>
  <c r="H100" i="31"/>
  <c r="J100" i="31"/>
  <c r="J48" i="31"/>
  <c r="H48" i="31"/>
  <c r="H93" i="31" s="1"/>
  <c r="L48" i="31"/>
  <c r="L115" i="31"/>
  <c r="H115" i="31"/>
  <c r="J49" i="31"/>
  <c r="H49" i="31"/>
  <c r="H84" i="31"/>
  <c r="J91" i="31"/>
  <c r="H91" i="31"/>
  <c r="J102" i="31"/>
  <c r="H102" i="31"/>
  <c r="J58" i="31"/>
  <c r="H58" i="31"/>
  <c r="L50" i="31"/>
  <c r="H50" i="31"/>
  <c r="H90" i="31"/>
  <c r="J90" i="31"/>
  <c r="H61" i="31"/>
  <c r="J96" i="31"/>
  <c r="H96" i="31"/>
  <c r="H113" i="31" s="1"/>
  <c r="J95" i="31"/>
  <c r="L162" i="31"/>
  <c r="J63" i="31"/>
  <c r="L67" i="31"/>
  <c r="J115" i="31"/>
  <c r="J105" i="31"/>
  <c r="L120" i="31"/>
  <c r="L78" i="31"/>
  <c r="L97" i="31"/>
  <c r="H99" i="31"/>
  <c r="H87" i="31"/>
  <c r="J78" i="31"/>
  <c r="L111" i="31"/>
  <c r="H120" i="31"/>
  <c r="H57" i="31"/>
  <c r="F55" i="31" s="1"/>
  <c r="H69" i="31"/>
  <c r="H83" i="31"/>
  <c r="L144" i="31"/>
  <c r="H111" i="31"/>
  <c r="J121" i="31"/>
  <c r="H72" i="31"/>
  <c r="J80" i="31"/>
  <c r="J65" i="31"/>
  <c r="J72" i="31"/>
  <c r="J59" i="31"/>
  <c r="L147" i="31"/>
  <c r="J89" i="31"/>
  <c r="J107" i="31"/>
  <c r="H67" i="31"/>
  <c r="H76" i="31"/>
  <c r="J76" i="31"/>
  <c r="J109" i="31"/>
  <c r="L52" i="31"/>
  <c r="H119" i="31"/>
  <c r="J61" i="31"/>
  <c r="L89" i="31"/>
  <c r="L64" i="31"/>
  <c r="L106" i="31"/>
  <c r="L112" i="31"/>
  <c r="H106" i="31"/>
  <c r="H64" i="31"/>
  <c r="L58" i="31"/>
  <c r="J79" i="31"/>
  <c r="L108" i="31"/>
  <c r="L118" i="31"/>
  <c r="L74" i="31"/>
  <c r="H60" i="31"/>
  <c r="L100" i="31"/>
  <c r="H66" i="31"/>
  <c r="H144" i="31"/>
  <c r="L117" i="31"/>
  <c r="H117" i="31"/>
  <c r="L103" i="31"/>
  <c r="H103" i="31"/>
  <c r="J97" i="31"/>
  <c r="L88" i="31"/>
  <c r="H88" i="31"/>
  <c r="L84" i="31"/>
  <c r="J83" i="31"/>
  <c r="J56" i="31"/>
  <c r="L54" i="31"/>
  <c r="J50" i="31"/>
  <c r="J98" i="31"/>
  <c r="H116" i="31"/>
  <c r="J62" i="31"/>
  <c r="L145" i="31"/>
  <c r="J86" i="31"/>
  <c r="J68" i="31"/>
  <c r="L80" i="31"/>
  <c r="J104" i="31"/>
  <c r="H145" i="31"/>
  <c r="H149" i="31"/>
  <c r="L77" i="31"/>
  <c r="L110" i="31"/>
  <c r="L134" i="31"/>
  <c r="L49" i="31"/>
  <c r="L82" i="31"/>
  <c r="L92" i="31"/>
  <c r="L96" i="31"/>
  <c r="F51" i="31"/>
  <c r="L53" i="31"/>
  <c r="L57" i="31"/>
  <c r="H59" i="31"/>
  <c r="L60" i="31"/>
  <c r="H62" i="31"/>
  <c r="L63" i="31"/>
  <c r="H65" i="31"/>
  <c r="L66" i="31"/>
  <c r="H68" i="31"/>
  <c r="L69" i="31"/>
  <c r="H74" i="31"/>
  <c r="F73" i="31" s="1"/>
  <c r="H81" i="31"/>
  <c r="H86" i="31"/>
  <c r="L87" i="31"/>
  <c r="H89" i="31"/>
  <c r="H98" i="31"/>
  <c r="L99" i="31"/>
  <c r="L102" i="31"/>
  <c r="H104" i="31"/>
  <c r="L105" i="31"/>
  <c r="H108" i="31"/>
  <c r="J112" i="31"/>
  <c r="L116" i="31"/>
  <c r="H118" i="31"/>
  <c r="L119" i="31"/>
  <c r="H121" i="31"/>
  <c r="H148" i="31"/>
  <c r="L149" i="31"/>
  <c r="L71" i="31"/>
  <c r="I84" i="31"/>
  <c r="J84" i="31" s="1"/>
  <c r="L91" i="31"/>
  <c r="L95" i="31"/>
  <c r="H107" i="31"/>
  <c r="L109" i="31"/>
  <c r="J148" i="31"/>
  <c r="H147" i="31"/>
  <c r="H110" i="31"/>
  <c r="H71" i="31"/>
  <c r="H77" i="31"/>
  <c r="H82" i="31"/>
  <c r="H92" i="31"/>
  <c r="J113" i="31" l="1"/>
  <c r="L113" i="31"/>
  <c r="H150" i="31"/>
  <c r="F70" i="31"/>
  <c r="F75" i="31"/>
  <c r="J150" i="31"/>
  <c r="F47" i="31"/>
  <c r="L150" i="31"/>
  <c r="L93" i="31"/>
  <c r="J93" i="31"/>
  <c r="H152" i="31" l="1"/>
  <c r="H164" i="31" s="1"/>
  <c r="H151" i="31"/>
  <c r="L151" i="31"/>
  <c r="L153" i="31"/>
  <c r="L154" i="31" s="1"/>
  <c r="J153" i="31"/>
  <c r="J154" i="31" s="1"/>
  <c r="J151" i="31"/>
  <c r="H153" i="31"/>
  <c r="H154" i="31" s="1"/>
  <c r="J152" i="31"/>
  <c r="L152" i="31"/>
  <c r="J164" i="31" l="1"/>
  <c r="L164" i="31"/>
  <c r="H106" i="33"/>
  <c r="J106" i="33" s="1"/>
  <c r="I106" i="33" l="1"/>
  <c r="F76" i="33"/>
  <c r="F75" i="33"/>
  <c r="F74" i="33"/>
  <c r="H74" i="33" s="1"/>
  <c r="F53" i="33"/>
  <c r="F52" i="33"/>
  <c r="F47" i="33"/>
  <c r="F48" i="33"/>
  <c r="F46" i="33"/>
  <c r="F43" i="33"/>
  <c r="H43" i="33" s="1"/>
  <c r="F41" i="33"/>
  <c r="H41" i="33" s="1"/>
  <c r="H39" i="33"/>
  <c r="F18" i="33"/>
  <c r="F11" i="33"/>
  <c r="I11" i="33" s="1"/>
  <c r="F12" i="33"/>
  <c r="J12" i="33" s="1"/>
  <c r="F14" i="33"/>
  <c r="F15" i="33"/>
  <c r="F16" i="33"/>
  <c r="F19" i="33"/>
  <c r="F20" i="33"/>
  <c r="F22" i="33"/>
  <c r="F23" i="33"/>
  <c r="F24" i="33"/>
  <c r="F27" i="33"/>
  <c r="F28" i="33"/>
  <c r="F29" i="33"/>
  <c r="H29" i="33" s="1"/>
  <c r="F31" i="33"/>
  <c r="F32" i="33"/>
  <c r="F33" i="33"/>
  <c r="F34" i="33"/>
  <c r="F35" i="33"/>
  <c r="F36" i="33"/>
  <c r="F37" i="33"/>
  <c r="J37" i="33" s="1"/>
  <c r="F38" i="33"/>
  <c r="I38" i="33" s="1"/>
  <c r="F44" i="33"/>
  <c r="F49" i="33"/>
  <c r="F50" i="33"/>
  <c r="F51" i="33"/>
  <c r="F54" i="33"/>
  <c r="F55" i="33"/>
  <c r="F58" i="33"/>
  <c r="F59" i="33"/>
  <c r="F61" i="33"/>
  <c r="F62" i="33"/>
  <c r="F63" i="33"/>
  <c r="F65" i="33"/>
  <c r="F66" i="33"/>
  <c r="H66" i="33" s="1"/>
  <c r="F67" i="33"/>
  <c r="H67" i="33" s="1"/>
  <c r="F69" i="33"/>
  <c r="F70" i="33"/>
  <c r="F71" i="33"/>
  <c r="F72" i="33"/>
  <c r="J72" i="33" s="1"/>
  <c r="F87" i="33"/>
  <c r="F88" i="33"/>
  <c r="F89" i="33"/>
  <c r="F90" i="33"/>
  <c r="F91" i="33"/>
  <c r="F92" i="33"/>
  <c r="F10" i="33"/>
  <c r="F11" i="35"/>
  <c r="J103" i="33"/>
  <c r="I103" i="33"/>
  <c r="H103" i="33"/>
  <c r="I102" i="33"/>
  <c r="H102" i="33"/>
  <c r="J102" i="33"/>
  <c r="J101" i="33"/>
  <c r="J100" i="33"/>
  <c r="I100" i="33"/>
  <c r="H100" i="33"/>
  <c r="I99" i="33"/>
  <c r="H99" i="33"/>
  <c r="J99" i="33"/>
  <c r="J98" i="33"/>
  <c r="I98" i="33"/>
  <c r="J97" i="33"/>
  <c r="I97" i="33"/>
  <c r="H97" i="33"/>
  <c r="J96" i="33"/>
  <c r="G75" i="33"/>
  <c r="G70" i="33"/>
  <c r="G69" i="33"/>
  <c r="E12" i="32"/>
  <c r="H12" i="32" s="1"/>
  <c r="H14" i="32" s="1"/>
  <c r="H15" i="32" s="1"/>
  <c r="E13" i="32"/>
  <c r="I13" i="32" s="1"/>
  <c r="I14" i="32" s="1"/>
  <c r="I15" i="32" s="1"/>
  <c r="E8" i="112"/>
  <c r="G8" i="112" s="1"/>
  <c r="E11" i="112"/>
  <c r="I11" i="112" s="1"/>
  <c r="E10" i="112"/>
  <c r="I10" i="112" s="1"/>
  <c r="E9" i="112"/>
  <c r="I9" i="112" s="1"/>
  <c r="E15" i="112"/>
  <c r="E12" i="112"/>
  <c r="E13" i="112"/>
  <c r="E14" i="112"/>
  <c r="E16" i="112"/>
  <c r="F14" i="47"/>
  <c r="H14" i="47" s="1"/>
  <c r="F43" i="47"/>
  <c r="H43" i="47" s="1"/>
  <c r="F31" i="47"/>
  <c r="H31" i="47" s="1"/>
  <c r="F18" i="47"/>
  <c r="H18" i="47" s="1"/>
  <c r="F15" i="47"/>
  <c r="H15" i="47" s="1"/>
  <c r="F16" i="47"/>
  <c r="H16" i="47" s="1"/>
  <c r="F17" i="47"/>
  <c r="H17" i="47" s="1"/>
  <c r="F19" i="47"/>
  <c r="H19" i="47" s="1"/>
  <c r="F20" i="47"/>
  <c r="H20" i="47" s="1"/>
  <c r="F21" i="47"/>
  <c r="H21" i="47" s="1"/>
  <c r="F22" i="47"/>
  <c r="H22" i="47" s="1"/>
  <c r="F23" i="47"/>
  <c r="H23" i="47" s="1"/>
  <c r="F24" i="47"/>
  <c r="H24" i="47" s="1"/>
  <c r="F25" i="47"/>
  <c r="H25" i="47" s="1"/>
  <c r="F26" i="47"/>
  <c r="H26" i="47" s="1"/>
  <c r="F27" i="47"/>
  <c r="H27" i="47" s="1"/>
  <c r="F29" i="47"/>
  <c r="H29" i="47" s="1"/>
  <c r="F30" i="47"/>
  <c r="H30" i="47" s="1"/>
  <c r="F32" i="47"/>
  <c r="H32" i="47" s="1"/>
  <c r="F33" i="47"/>
  <c r="H33" i="47" s="1"/>
  <c r="F34" i="47"/>
  <c r="H34" i="47" s="1"/>
  <c r="F35" i="47"/>
  <c r="H35" i="47" s="1"/>
  <c r="F37" i="47"/>
  <c r="H37" i="47" s="1"/>
  <c r="F38" i="47"/>
  <c r="H38" i="47" s="1"/>
  <c r="F39" i="47"/>
  <c r="H39" i="47" s="1"/>
  <c r="F40" i="47"/>
  <c r="H40" i="47" s="1"/>
  <c r="F41" i="47"/>
  <c r="H41" i="47" s="1"/>
  <c r="F42" i="47"/>
  <c r="H42" i="47" s="1"/>
  <c r="E10" i="46"/>
  <c r="G10" i="46" s="1"/>
  <c r="H11" i="47"/>
  <c r="K38" i="46"/>
  <c r="I38" i="46"/>
  <c r="G38" i="46"/>
  <c r="K29" i="46"/>
  <c r="G29" i="46"/>
  <c r="E28" i="46"/>
  <c r="G28" i="46" s="1"/>
  <c r="I16" i="32" l="1"/>
  <c r="H16" i="32"/>
  <c r="H51" i="47"/>
  <c r="H52" i="47" s="1"/>
  <c r="H53" i="47" s="1"/>
  <c r="K28" i="46"/>
  <c r="H20" i="33"/>
  <c r="J20" i="33"/>
  <c r="I20" i="33"/>
  <c r="I14" i="33"/>
  <c r="J14" i="33"/>
  <c r="J24" i="33"/>
  <c r="H24" i="33"/>
  <c r="I24" i="33"/>
  <c r="H19" i="33"/>
  <c r="J19" i="33"/>
  <c r="I19" i="33"/>
  <c r="J28" i="33"/>
  <c r="H28" i="33"/>
  <c r="I28" i="33"/>
  <c r="J23" i="33"/>
  <c r="I23" i="33"/>
  <c r="H23" i="33"/>
  <c r="J16" i="33"/>
  <c r="I16" i="33"/>
  <c r="H63" i="33"/>
  <c r="J63" i="33"/>
  <c r="I63" i="33"/>
  <c r="G107" i="33"/>
  <c r="J107" i="33" s="1"/>
  <c r="J104" i="33" s="1"/>
  <c r="H69" i="33"/>
  <c r="H10" i="33"/>
  <c r="I27" i="33"/>
  <c r="J27" i="33"/>
  <c r="I22" i="33"/>
  <c r="J22" i="33"/>
  <c r="H22" i="33"/>
  <c r="J15" i="33"/>
  <c r="I15" i="33"/>
  <c r="J18" i="33"/>
  <c r="H18" i="33"/>
  <c r="I18" i="33"/>
  <c r="I8" i="112"/>
  <c r="J109" i="33"/>
  <c r="I96" i="33"/>
  <c r="H101" i="33"/>
  <c r="H107" i="33"/>
  <c r="H104" i="33" s="1"/>
  <c r="I101" i="33"/>
  <c r="I107" i="33"/>
  <c r="I104" i="33" s="1"/>
  <c r="K27" i="46"/>
  <c r="G27" i="46"/>
  <c r="E22" i="46"/>
  <c r="E21" i="46"/>
  <c r="G21" i="46" s="1"/>
  <c r="E20" i="46"/>
  <c r="E19" i="46"/>
  <c r="E18" i="46"/>
  <c r="E13" i="46"/>
  <c r="G13" i="46" s="1"/>
  <c r="K13" i="46" s="1"/>
  <c r="E14" i="46"/>
  <c r="G14" i="46" s="1"/>
  <c r="K14" i="46" s="1"/>
  <c r="E15" i="46"/>
  <c r="E16" i="46"/>
  <c r="E11" i="46"/>
  <c r="F8" i="34"/>
  <c r="H8" i="34" s="1"/>
  <c r="F19" i="34"/>
  <c r="H19" i="34" s="1"/>
  <c r="F18" i="34"/>
  <c r="H18" i="34" s="1"/>
  <c r="F15" i="34"/>
  <c r="H15" i="34" s="1"/>
  <c r="F16" i="34"/>
  <c r="H16" i="34" s="1"/>
  <c r="F17" i="34"/>
  <c r="H17" i="34" s="1"/>
  <c r="F13" i="34"/>
  <c r="H13" i="34" s="1"/>
  <c r="F9" i="34"/>
  <c r="H9" i="34" s="1"/>
  <c r="F10" i="34"/>
  <c r="H10" i="34" s="1"/>
  <c r="F11" i="34"/>
  <c r="H11" i="34" s="1"/>
  <c r="F12" i="34"/>
  <c r="H12" i="34" s="1"/>
  <c r="E8" i="36"/>
  <c r="H59" i="47" l="1"/>
  <c r="H60" i="47" s="1"/>
  <c r="H61" i="47" s="1"/>
  <c r="K16" i="46"/>
  <c r="G16" i="46"/>
  <c r="I18" i="46"/>
  <c r="K18" i="46"/>
  <c r="G18" i="46"/>
  <c r="G20" i="46"/>
  <c r="K20" i="46"/>
  <c r="K11" i="46"/>
  <c r="I11" i="46"/>
  <c r="K22" i="46"/>
  <c r="G22" i="46"/>
  <c r="G15" i="46"/>
  <c r="K19" i="46"/>
  <c r="G19" i="46"/>
  <c r="H109" i="33"/>
  <c r="F13" i="33"/>
  <c r="I21" i="46"/>
  <c r="I19" i="46"/>
  <c r="K31" i="46"/>
  <c r="K21" i="46"/>
  <c r="I20" i="46"/>
  <c r="G39" i="36"/>
  <c r="E29" i="36"/>
  <c r="G29" i="36" s="1"/>
  <c r="E30" i="36"/>
  <c r="G30" i="36" s="1"/>
  <c r="E31" i="36"/>
  <c r="G31" i="36" s="1"/>
  <c r="E32" i="36"/>
  <c r="G32" i="36" s="1"/>
  <c r="E33" i="36"/>
  <c r="G33" i="36" s="1"/>
  <c r="E28" i="36"/>
  <c r="G28" i="36" s="1"/>
  <c r="F27" i="36"/>
  <c r="E24" i="36"/>
  <c r="G24" i="36" s="1"/>
  <c r="E25" i="36"/>
  <c r="G25" i="36" s="1"/>
  <c r="E26" i="36"/>
  <c r="G26" i="36" s="1"/>
  <c r="E23" i="36"/>
  <c r="E21" i="36"/>
  <c r="G21" i="36" s="1"/>
  <c r="E20" i="36"/>
  <c r="G20" i="36" s="1"/>
  <c r="E22" i="36"/>
  <c r="G22" i="36" s="1"/>
  <c r="E19" i="36"/>
  <c r="G19" i="36" s="1"/>
  <c r="E18" i="36"/>
  <c r="G18" i="36" s="1"/>
  <c r="E17" i="36"/>
  <c r="G17" i="36" s="1"/>
  <c r="E16" i="36"/>
  <c r="G16" i="36" s="1"/>
  <c r="E15" i="36"/>
  <c r="G15" i="36" s="1"/>
  <c r="G8" i="36"/>
  <c r="E13" i="36"/>
  <c r="G13" i="36" s="1"/>
  <c r="E12" i="36"/>
  <c r="G12" i="36" s="1"/>
  <c r="E11" i="36"/>
  <c r="G11" i="36" s="1"/>
  <c r="E10" i="36"/>
  <c r="G10" i="36" s="1"/>
  <c r="E9" i="36"/>
  <c r="G9" i="36" s="1"/>
  <c r="F23" i="36"/>
  <c r="H64" i="47" l="1"/>
  <c r="H65" i="47" s="1"/>
  <c r="H63" i="47"/>
  <c r="H62" i="47"/>
  <c r="H28" i="34"/>
  <c r="I24" i="46"/>
  <c r="G23" i="36"/>
  <c r="G34" i="36" s="1"/>
  <c r="G35" i="36" s="1"/>
  <c r="G36" i="36" s="1"/>
  <c r="I31" i="46"/>
  <c r="F33" i="35"/>
  <c r="F26" i="35"/>
  <c r="F24" i="35"/>
  <c r="H24" i="35" s="1"/>
  <c r="F36" i="35"/>
  <c r="H36" i="35" s="1"/>
  <c r="F37" i="35"/>
  <c r="H37" i="35" s="1"/>
  <c r="F35" i="35"/>
  <c r="F18" i="35"/>
  <c r="H18" i="35" s="1"/>
  <c r="F19" i="35"/>
  <c r="H19" i="35" s="1"/>
  <c r="F20" i="35"/>
  <c r="H20" i="35" s="1"/>
  <c r="F21" i="35"/>
  <c r="H21" i="35" s="1"/>
  <c r="F22" i="35"/>
  <c r="H22" i="35" s="1"/>
  <c r="F23" i="35"/>
  <c r="H23" i="35" s="1"/>
  <c r="F25" i="35"/>
  <c r="F27" i="35"/>
  <c r="H27" i="35" s="1"/>
  <c r="F29" i="35"/>
  <c r="H29" i="35" s="1"/>
  <c r="F30" i="35"/>
  <c r="F31" i="35"/>
  <c r="H31" i="35" s="1"/>
  <c r="F32" i="35"/>
  <c r="H32" i="35" s="1"/>
  <c r="F39" i="35"/>
  <c r="H39" i="35" s="1"/>
  <c r="F40" i="35"/>
  <c r="H40" i="35" s="1"/>
  <c r="F41" i="35"/>
  <c r="H41" i="35" s="1"/>
  <c r="F42" i="35"/>
  <c r="H42" i="35" s="1"/>
  <c r="F44" i="35"/>
  <c r="H44" i="35" s="1"/>
  <c r="F45" i="35"/>
  <c r="H45" i="35" s="1"/>
  <c r="F46" i="35"/>
  <c r="H46" i="35" s="1"/>
  <c r="F47" i="35"/>
  <c r="H47" i="35" s="1"/>
  <c r="F48" i="35"/>
  <c r="H48" i="35" s="1"/>
  <c r="F49" i="35"/>
  <c r="H49" i="35" s="1"/>
  <c r="F14" i="35"/>
  <c r="F15" i="35"/>
  <c r="F16" i="35"/>
  <c r="H16" i="35" s="1"/>
  <c r="F13" i="35"/>
  <c r="F12" i="35"/>
  <c r="R458" i="113"/>
  <c r="R457" i="113"/>
  <c r="R456" i="113"/>
  <c r="R455" i="113"/>
  <c r="R454" i="113"/>
  <c r="K25" i="46" l="1"/>
  <c r="I25" i="46"/>
  <c r="H30" i="34"/>
  <c r="H29" i="34"/>
  <c r="H31" i="34" s="1"/>
  <c r="H32" i="34" s="1"/>
  <c r="H26" i="35"/>
  <c r="H25" i="35"/>
  <c r="H35" i="35"/>
  <c r="H30" i="35"/>
  <c r="H61" i="35" l="1"/>
  <c r="G13" i="112" l="1"/>
  <c r="I13" i="112"/>
  <c r="G15" i="112"/>
  <c r="I15" i="112"/>
  <c r="G10" i="112"/>
  <c r="I16" i="112"/>
  <c r="G16" i="112"/>
  <c r="G11" i="112"/>
  <c r="G12" i="112"/>
  <c r="I12" i="112"/>
  <c r="K40" i="46" l="1"/>
  <c r="G9" i="112"/>
  <c r="H66" i="35" l="1"/>
  <c r="I40" i="46"/>
  <c r="I14" i="112"/>
  <c r="G14" i="112"/>
  <c r="G24" i="112" l="1"/>
  <c r="G25" i="112" s="1"/>
  <c r="I24" i="112"/>
  <c r="I25" i="112" s="1"/>
  <c r="G27" i="112" l="1"/>
  <c r="G26" i="112"/>
  <c r="I27" i="112"/>
  <c r="I26" i="112"/>
  <c r="I28" i="112" l="1"/>
  <c r="I29" i="112" s="1"/>
  <c r="G28" i="112"/>
  <c r="G29" i="112" s="1"/>
  <c r="H38" i="111"/>
  <c r="H36" i="111"/>
  <c r="H35" i="111"/>
  <c r="H34" i="111"/>
  <c r="H31" i="111"/>
  <c r="H29" i="111"/>
  <c r="H27" i="111"/>
  <c r="H25" i="111"/>
  <c r="H24" i="111"/>
  <c r="H23" i="111"/>
  <c r="H20" i="111"/>
  <c r="H19" i="111"/>
  <c r="H18" i="111"/>
  <c r="H15" i="111"/>
  <c r="H13" i="111"/>
  <c r="H11" i="111"/>
  <c r="H159" i="31" l="1"/>
  <c r="L159" i="31"/>
  <c r="J159" i="31"/>
  <c r="L157" i="31" l="1"/>
  <c r="H157" i="31"/>
  <c r="J157" i="31"/>
  <c r="J156" i="31"/>
  <c r="L156" i="31"/>
  <c r="H156" i="31"/>
  <c r="J165" i="31" l="1"/>
  <c r="J166" i="31" s="1"/>
  <c r="J168" i="31" s="1"/>
  <c r="H165" i="31"/>
  <c r="H166" i="31" s="1"/>
  <c r="H168" i="31" s="1"/>
  <c r="L165" i="31"/>
  <c r="L166" i="31" s="1"/>
  <c r="H167" i="31" l="1"/>
  <c r="L169" i="31"/>
  <c r="L168" i="31"/>
  <c r="H169" i="31"/>
  <c r="H170" i="31" s="1"/>
  <c r="H171" i="31" s="1"/>
  <c r="H172" i="31" s="1"/>
  <c r="L167" i="31"/>
  <c r="J167" i="31"/>
  <c r="J169" i="31"/>
  <c r="J170" i="31" s="1"/>
  <c r="J171" i="31" s="1"/>
  <c r="L170" i="31" l="1"/>
  <c r="L171" i="31" s="1"/>
  <c r="L172" i="31" s="1"/>
  <c r="J172" i="31"/>
  <c r="I109" i="33"/>
  <c r="J39" i="33" l="1"/>
  <c r="I39" i="33"/>
  <c r="H52" i="33" l="1"/>
  <c r="J52" i="33"/>
  <c r="I52" i="33"/>
  <c r="H55" i="33"/>
  <c r="J55" i="33"/>
  <c r="I55" i="33"/>
  <c r="J51" i="33"/>
  <c r="I51" i="33"/>
  <c r="H51" i="33"/>
  <c r="H62" i="33"/>
  <c r="J62" i="33"/>
  <c r="I62" i="33"/>
  <c r="H65" i="33"/>
  <c r="J65" i="33"/>
  <c r="I65" i="33"/>
  <c r="J66" i="33" l="1"/>
  <c r="I66" i="33"/>
  <c r="I61" i="33"/>
  <c r="J61" i="33"/>
  <c r="H61" i="33"/>
  <c r="J71" i="33"/>
  <c r="I71" i="33"/>
  <c r="H71" i="33"/>
  <c r="I72" i="33"/>
  <c r="H72" i="33"/>
  <c r="I83" i="33" l="1"/>
  <c r="J83" i="33"/>
  <c r="I80" i="33"/>
  <c r="J80" i="33"/>
  <c r="J59" i="33"/>
  <c r="I59" i="33"/>
  <c r="H59" i="33"/>
  <c r="H90" i="33"/>
  <c r="J90" i="33"/>
  <c r="I90" i="33"/>
  <c r="J84" i="33"/>
  <c r="I84" i="33"/>
  <c r="I58" i="33"/>
  <c r="H58" i="33"/>
  <c r="J58" i="33"/>
  <c r="J67" i="33"/>
  <c r="I67" i="33"/>
  <c r="J88" i="33" l="1"/>
  <c r="I88" i="33"/>
  <c r="H88" i="33"/>
  <c r="J85" i="33"/>
  <c r="I85" i="33"/>
  <c r="H85" i="33"/>
  <c r="I92" i="33"/>
  <c r="J92" i="33"/>
  <c r="H92" i="33"/>
  <c r="J89" i="33"/>
  <c r="I89" i="33"/>
  <c r="H89" i="33"/>
  <c r="J91" i="33"/>
  <c r="I91" i="33"/>
  <c r="H91" i="33"/>
  <c r="J82" i="33"/>
  <c r="I82" i="33"/>
  <c r="J69" i="33"/>
  <c r="I69" i="33"/>
  <c r="J53" i="33" l="1"/>
  <c r="I53" i="33"/>
  <c r="H53" i="33"/>
  <c r="I48" i="33" l="1"/>
  <c r="J48" i="33"/>
  <c r="H48" i="33"/>
  <c r="J54" i="33"/>
  <c r="I54" i="33"/>
  <c r="H54" i="33"/>
  <c r="J50" i="33"/>
  <c r="I50" i="33"/>
  <c r="H50" i="33"/>
  <c r="H87" i="33"/>
  <c r="J87" i="33"/>
  <c r="I87" i="33"/>
  <c r="H49" i="33"/>
  <c r="J49" i="33"/>
  <c r="I49" i="33"/>
  <c r="J44" i="33"/>
  <c r="I44" i="33"/>
  <c r="J76" i="33"/>
  <c r="H76" i="33"/>
  <c r="I76" i="33"/>
  <c r="J74" i="33" l="1"/>
  <c r="I74" i="33"/>
  <c r="J41" i="33"/>
  <c r="I41" i="33"/>
  <c r="J43" i="33"/>
  <c r="I43" i="33"/>
  <c r="H46" i="33"/>
  <c r="J46" i="33"/>
  <c r="I46" i="33"/>
  <c r="J47" i="33"/>
  <c r="I47" i="33"/>
  <c r="H47" i="33"/>
  <c r="I37" i="33" l="1"/>
  <c r="H37" i="33"/>
  <c r="J35" i="33"/>
  <c r="H35" i="33"/>
  <c r="I35" i="33"/>
  <c r="I32" i="33" l="1"/>
  <c r="J32" i="33"/>
  <c r="H32" i="33"/>
  <c r="I29" i="33"/>
  <c r="J29" i="33"/>
  <c r="J34" i="33"/>
  <c r="I34" i="33"/>
  <c r="H34" i="33"/>
  <c r="J38" i="33"/>
  <c r="H38" i="33"/>
  <c r="H33" i="33"/>
  <c r="J33" i="33"/>
  <c r="I33" i="33"/>
  <c r="J31" i="33"/>
  <c r="I31" i="33"/>
  <c r="H31" i="33"/>
  <c r="H36" i="33" l="1"/>
  <c r="J36" i="33"/>
  <c r="I36" i="33"/>
  <c r="H70" i="33"/>
  <c r="J70" i="33"/>
  <c r="I70" i="33"/>
  <c r="I75" i="33"/>
  <c r="H75" i="33"/>
  <c r="J75" i="33"/>
  <c r="I111" i="33" l="1"/>
  <c r="J111" i="33"/>
  <c r="H111" i="33"/>
  <c r="I112" i="33" l="1"/>
  <c r="I113" i="33" s="1"/>
  <c r="I115" i="33" s="1"/>
  <c r="H112" i="33"/>
  <c r="J112" i="33"/>
  <c r="J113" i="33" s="1"/>
  <c r="I114" i="33" l="1"/>
  <c r="I116" i="33" s="1"/>
  <c r="I117" i="33" s="1"/>
  <c r="H113" i="33"/>
  <c r="J115" i="33"/>
  <c r="J114" i="33"/>
  <c r="J116" i="33" s="1"/>
  <c r="J117" i="33" s="1"/>
  <c r="H115" i="33" l="1"/>
  <c r="H114" i="33"/>
  <c r="H116" i="33" l="1"/>
  <c r="H117" i="33" s="1"/>
</calcChain>
</file>

<file path=xl/comments1.xml><?xml version="1.0" encoding="utf-8"?>
<comments xmlns="http://schemas.openxmlformats.org/spreadsheetml/2006/main">
  <authors>
    <author>Author</author>
    <author>Smt. Prarthana Shukla</author>
  </authors>
  <commentList>
    <comment ref="B154" authorId="0" shapeId="0">
      <text>
        <r>
          <rPr>
            <b/>
            <sz val="9"/>
            <color indexed="81"/>
            <rFont val="Tahoma"/>
            <family val="2"/>
          </rPr>
          <t>Author:</t>
        </r>
        <r>
          <rPr>
            <sz val="9"/>
            <color indexed="81"/>
            <rFont val="Tahoma"/>
            <family val="2"/>
          </rPr>
          <t xml:space="preserve">
old name I-Bolt (big size) </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D381" authorId="1" shapeId="0">
      <text>
        <r>
          <rPr>
            <b/>
            <sz val="9"/>
            <color indexed="81"/>
            <rFont val="Tahoma"/>
            <charset val="1"/>
          </rPr>
          <t>Smt. Prarthana Shukla:</t>
        </r>
        <r>
          <rPr>
            <sz val="9"/>
            <color indexed="81"/>
            <rFont val="Tahoma"/>
            <charset val="1"/>
          </rPr>
          <t xml:space="preserve">
GST applicable separately.</t>
        </r>
      </text>
    </comment>
    <comment ref="D399" authorId="1" shapeId="0">
      <text>
        <r>
          <rPr>
            <b/>
            <sz val="9"/>
            <color indexed="81"/>
            <rFont val="Tahoma"/>
            <charset val="1"/>
          </rPr>
          <t>Smt. Prarthana Shukla:</t>
        </r>
        <r>
          <rPr>
            <sz val="9"/>
            <color indexed="81"/>
            <rFont val="Tahoma"/>
            <charset val="1"/>
          </rPr>
          <t xml:space="preserve">
GST applicable separately.</t>
        </r>
      </text>
    </comment>
    <comment ref="D409" authorId="1" shapeId="0">
      <text>
        <r>
          <rPr>
            <b/>
            <sz val="9"/>
            <color indexed="81"/>
            <rFont val="Tahoma"/>
            <charset val="1"/>
          </rPr>
          <t>Smt. Prarthana Shukla:</t>
        </r>
        <r>
          <rPr>
            <sz val="9"/>
            <color indexed="81"/>
            <rFont val="Tahoma"/>
            <charset val="1"/>
          </rPr>
          <t xml:space="preserve">
GST applicable separately.</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D598" authorId="1" shapeId="0">
      <text>
        <r>
          <rPr>
            <b/>
            <sz val="9"/>
            <color indexed="81"/>
            <rFont val="Tahoma"/>
            <charset val="1"/>
          </rPr>
          <t>Smt. Prarthana Shukla:</t>
        </r>
        <r>
          <rPr>
            <sz val="9"/>
            <color indexed="81"/>
            <rFont val="Tahoma"/>
            <charset val="1"/>
          </rPr>
          <t xml:space="preserve">
GST applicable separately.</t>
        </r>
      </text>
    </comment>
    <comment ref="D599" authorId="1" shapeId="0">
      <text>
        <r>
          <rPr>
            <b/>
            <sz val="9"/>
            <color indexed="81"/>
            <rFont val="Tahoma"/>
            <charset val="1"/>
          </rPr>
          <t>Smt. Prarthana Shukla:</t>
        </r>
        <r>
          <rPr>
            <sz val="9"/>
            <color indexed="81"/>
            <rFont val="Tahoma"/>
            <charset val="1"/>
          </rPr>
          <t xml:space="preserve">
GST applicable separately.</t>
        </r>
      </text>
    </comment>
    <comment ref="D614" authorId="1" shapeId="0">
      <text>
        <r>
          <rPr>
            <b/>
            <sz val="9"/>
            <color indexed="81"/>
            <rFont val="Tahoma"/>
            <charset val="1"/>
          </rPr>
          <t>Smt. Prarthana Shukla:</t>
        </r>
        <r>
          <rPr>
            <sz val="9"/>
            <color indexed="81"/>
            <rFont val="Tahoma"/>
            <charset val="1"/>
          </rPr>
          <t xml:space="preserve">
GST applicable separately.</t>
        </r>
      </text>
    </comment>
    <comment ref="D615" authorId="1" shapeId="0">
      <text>
        <r>
          <rPr>
            <b/>
            <sz val="9"/>
            <color indexed="81"/>
            <rFont val="Tahoma"/>
            <charset val="1"/>
          </rPr>
          <t>Smt. Prarthana Shukla:</t>
        </r>
        <r>
          <rPr>
            <sz val="9"/>
            <color indexed="81"/>
            <rFont val="Tahoma"/>
            <charset val="1"/>
          </rPr>
          <t xml:space="preserve">
GST applicable separately.</t>
        </r>
      </text>
    </comment>
    <comment ref="D616" authorId="1" shapeId="0">
      <text>
        <r>
          <rPr>
            <b/>
            <sz val="9"/>
            <color indexed="81"/>
            <rFont val="Tahoma"/>
            <charset val="1"/>
          </rPr>
          <t>Smt. Prarthana Shukla:</t>
        </r>
        <r>
          <rPr>
            <sz val="9"/>
            <color indexed="81"/>
            <rFont val="Tahoma"/>
            <charset val="1"/>
          </rPr>
          <t xml:space="preserve">
GST applicable separately.</t>
        </r>
      </text>
    </comment>
    <comment ref="D620" authorId="1" shapeId="0">
      <text>
        <r>
          <rPr>
            <b/>
            <sz val="9"/>
            <color indexed="81"/>
            <rFont val="Tahoma"/>
            <charset val="1"/>
          </rPr>
          <t>Smt. Prarthana Shukla:</t>
        </r>
        <r>
          <rPr>
            <sz val="9"/>
            <color indexed="81"/>
            <rFont val="Tahoma"/>
            <charset val="1"/>
          </rPr>
          <t xml:space="preserve">
GST applicable separately.</t>
        </r>
      </text>
    </comment>
    <comment ref="D622" authorId="1" shapeId="0">
      <text>
        <r>
          <rPr>
            <b/>
            <sz val="9"/>
            <color indexed="81"/>
            <rFont val="Tahoma"/>
            <charset val="1"/>
          </rPr>
          <t>Smt. Prarthana Shukla:</t>
        </r>
        <r>
          <rPr>
            <sz val="9"/>
            <color indexed="81"/>
            <rFont val="Tahoma"/>
            <charset val="1"/>
          </rPr>
          <t xml:space="preserve">
GST applicable separately.</t>
        </r>
      </text>
    </comment>
    <comment ref="D732" authorId="1" shapeId="0">
      <text>
        <r>
          <rPr>
            <b/>
            <sz val="9"/>
            <color indexed="81"/>
            <rFont val="Tahoma"/>
            <charset val="1"/>
          </rPr>
          <t>Smt. Prarthana Shukla:</t>
        </r>
        <r>
          <rPr>
            <sz val="9"/>
            <color indexed="81"/>
            <rFont val="Tahoma"/>
            <charset val="1"/>
          </rPr>
          <t xml:space="preserve">
GST applicable separately.</t>
        </r>
      </text>
    </comment>
    <comment ref="D736" authorId="1" shapeId="0">
      <text>
        <r>
          <rPr>
            <b/>
            <sz val="9"/>
            <color indexed="81"/>
            <rFont val="Tahoma"/>
            <charset val="1"/>
          </rPr>
          <t>Smt. Prarthana Shukla:</t>
        </r>
        <r>
          <rPr>
            <sz val="9"/>
            <color indexed="81"/>
            <rFont val="Tahoma"/>
            <charset val="1"/>
          </rPr>
          <t xml:space="preserve">
GST applicable separately.</t>
        </r>
      </text>
    </comment>
    <comment ref="D791" authorId="1" shapeId="0">
      <text>
        <r>
          <rPr>
            <b/>
            <sz val="9"/>
            <color indexed="81"/>
            <rFont val="Tahoma"/>
            <charset val="1"/>
          </rPr>
          <t>Smt. Prarthana Shukla:</t>
        </r>
        <r>
          <rPr>
            <sz val="9"/>
            <color indexed="81"/>
            <rFont val="Tahoma"/>
            <charset val="1"/>
          </rPr>
          <t xml:space="preserve">
GST applicable separately.</t>
        </r>
      </text>
    </comment>
    <comment ref="D793" authorId="1" shapeId="0">
      <text>
        <r>
          <rPr>
            <b/>
            <sz val="9"/>
            <color indexed="81"/>
            <rFont val="Tahoma"/>
            <charset val="1"/>
          </rPr>
          <t>Smt. Prarthana Shukla:</t>
        </r>
        <r>
          <rPr>
            <sz val="9"/>
            <color indexed="81"/>
            <rFont val="Tahoma"/>
            <charset val="1"/>
          </rPr>
          <t xml:space="preserve">
GST applicable separately.</t>
        </r>
      </text>
    </comment>
    <comment ref="D794" authorId="1" shapeId="0">
      <text>
        <r>
          <rPr>
            <b/>
            <sz val="9"/>
            <color indexed="81"/>
            <rFont val="Tahoma"/>
            <charset val="1"/>
          </rPr>
          <t>Smt. Prarthana Shukla:</t>
        </r>
        <r>
          <rPr>
            <sz val="9"/>
            <color indexed="81"/>
            <rFont val="Tahoma"/>
            <charset val="1"/>
          </rPr>
          <t xml:space="preserve">
GST applicable separately.</t>
        </r>
      </text>
    </comment>
    <comment ref="D795" authorId="1" shapeId="0">
      <text>
        <r>
          <rPr>
            <b/>
            <sz val="9"/>
            <color indexed="81"/>
            <rFont val="Tahoma"/>
            <charset val="1"/>
          </rPr>
          <t>Smt. Prarthana Shukla:</t>
        </r>
        <r>
          <rPr>
            <sz val="9"/>
            <color indexed="81"/>
            <rFont val="Tahoma"/>
            <charset val="1"/>
          </rPr>
          <t xml:space="preserve">
GST applicable separately.</t>
        </r>
      </text>
    </comment>
    <comment ref="D796" authorId="1" shapeId="0">
      <text>
        <r>
          <rPr>
            <b/>
            <sz val="9"/>
            <color indexed="81"/>
            <rFont val="Tahoma"/>
            <charset val="1"/>
          </rPr>
          <t>Smt. Prarthana Shukla:</t>
        </r>
        <r>
          <rPr>
            <sz val="9"/>
            <color indexed="81"/>
            <rFont val="Tahoma"/>
            <charset val="1"/>
          </rPr>
          <t xml:space="preserve">
GST applicable separately.</t>
        </r>
      </text>
    </comment>
    <comment ref="D797" authorId="1" shapeId="0">
      <text>
        <r>
          <rPr>
            <b/>
            <sz val="9"/>
            <color indexed="81"/>
            <rFont val="Tahoma"/>
            <charset val="1"/>
          </rPr>
          <t>Smt. Prarthana Shukla:</t>
        </r>
        <r>
          <rPr>
            <sz val="9"/>
            <color indexed="81"/>
            <rFont val="Tahoma"/>
            <charset val="1"/>
          </rPr>
          <t xml:space="preserve">
GST applicable separately.</t>
        </r>
      </text>
    </comment>
    <comment ref="D798" authorId="1" shapeId="0">
      <text>
        <r>
          <rPr>
            <b/>
            <sz val="9"/>
            <color indexed="81"/>
            <rFont val="Tahoma"/>
            <charset val="1"/>
          </rPr>
          <t>Smt. Prarthana Shukla:</t>
        </r>
        <r>
          <rPr>
            <sz val="9"/>
            <color indexed="81"/>
            <rFont val="Tahoma"/>
            <charset val="1"/>
          </rPr>
          <t xml:space="preserve">
GST applicable separately.</t>
        </r>
      </text>
    </comment>
    <comment ref="D800" authorId="1" shapeId="0">
      <text>
        <r>
          <rPr>
            <b/>
            <sz val="9"/>
            <color indexed="81"/>
            <rFont val="Tahoma"/>
            <charset val="1"/>
          </rPr>
          <t>Smt. Prarthana Shukla:</t>
        </r>
        <r>
          <rPr>
            <sz val="9"/>
            <color indexed="81"/>
            <rFont val="Tahoma"/>
            <charset val="1"/>
          </rPr>
          <t xml:space="preserve">
GST applicable separately.</t>
        </r>
      </text>
    </comment>
    <comment ref="D801" authorId="1" shapeId="0">
      <text>
        <r>
          <rPr>
            <b/>
            <sz val="9"/>
            <color indexed="81"/>
            <rFont val="Tahoma"/>
            <charset val="1"/>
          </rPr>
          <t>Smt. Prarthana Shukla:</t>
        </r>
        <r>
          <rPr>
            <sz val="9"/>
            <color indexed="81"/>
            <rFont val="Tahoma"/>
            <charset val="1"/>
          </rPr>
          <t xml:space="preserve">
GST applicable separately.</t>
        </r>
      </text>
    </comment>
    <comment ref="D803" authorId="1" shapeId="0">
      <text>
        <r>
          <rPr>
            <b/>
            <sz val="9"/>
            <color indexed="81"/>
            <rFont val="Tahoma"/>
            <charset val="1"/>
          </rPr>
          <t>Smt. Prarthana Shukla:</t>
        </r>
        <r>
          <rPr>
            <sz val="9"/>
            <color indexed="81"/>
            <rFont val="Tahoma"/>
            <charset val="1"/>
          </rPr>
          <t xml:space="preserve">
GST applicable separately.</t>
        </r>
      </text>
    </comment>
    <comment ref="D804" authorId="1" shapeId="0">
      <text>
        <r>
          <rPr>
            <b/>
            <sz val="9"/>
            <color indexed="81"/>
            <rFont val="Tahoma"/>
            <charset val="1"/>
          </rPr>
          <t>Smt. Prarthana Shukla:</t>
        </r>
        <r>
          <rPr>
            <sz val="9"/>
            <color indexed="81"/>
            <rFont val="Tahoma"/>
            <charset val="1"/>
          </rPr>
          <t xml:space="preserve">
GST applicable separately.</t>
        </r>
      </text>
    </comment>
    <comment ref="D805" authorId="1" shapeId="0">
      <text>
        <r>
          <rPr>
            <b/>
            <sz val="9"/>
            <color indexed="81"/>
            <rFont val="Tahoma"/>
            <charset val="1"/>
          </rPr>
          <t>Smt. Prarthana Shukla:</t>
        </r>
        <r>
          <rPr>
            <sz val="9"/>
            <color indexed="81"/>
            <rFont val="Tahoma"/>
            <charset val="1"/>
          </rPr>
          <t xml:space="preserve">
GST applicable separately.</t>
        </r>
      </text>
    </comment>
    <comment ref="D806" authorId="1" shapeId="0">
      <text>
        <r>
          <rPr>
            <b/>
            <sz val="9"/>
            <color indexed="81"/>
            <rFont val="Tahoma"/>
            <charset val="1"/>
          </rPr>
          <t>Smt. Prarthana Shukla:</t>
        </r>
        <r>
          <rPr>
            <sz val="9"/>
            <color indexed="81"/>
            <rFont val="Tahoma"/>
            <charset val="1"/>
          </rPr>
          <t xml:space="preserve">
GST applicable separately.</t>
        </r>
      </text>
    </comment>
    <comment ref="D807" authorId="1" shapeId="0">
      <text>
        <r>
          <rPr>
            <b/>
            <sz val="9"/>
            <color indexed="81"/>
            <rFont val="Tahoma"/>
            <charset val="1"/>
          </rPr>
          <t>Smt. Prarthana Shukla:</t>
        </r>
        <r>
          <rPr>
            <sz val="9"/>
            <color indexed="81"/>
            <rFont val="Tahoma"/>
            <charset val="1"/>
          </rPr>
          <t xml:space="preserve">
GST applicable separately.</t>
        </r>
      </text>
    </comment>
    <comment ref="D808" authorId="1" shapeId="0">
      <text>
        <r>
          <rPr>
            <b/>
            <sz val="9"/>
            <color indexed="81"/>
            <rFont val="Tahoma"/>
            <charset val="1"/>
          </rPr>
          <t>Smt. Prarthana Shukla:</t>
        </r>
        <r>
          <rPr>
            <sz val="9"/>
            <color indexed="81"/>
            <rFont val="Tahoma"/>
            <charset val="1"/>
          </rPr>
          <t xml:space="preserve">
GST applicable separately.</t>
        </r>
      </text>
    </comment>
    <comment ref="D809" authorId="1" shapeId="0">
      <text>
        <r>
          <rPr>
            <b/>
            <sz val="9"/>
            <color indexed="81"/>
            <rFont val="Tahoma"/>
            <charset val="1"/>
          </rPr>
          <t>Smt. Prarthana Shukla:</t>
        </r>
        <r>
          <rPr>
            <sz val="9"/>
            <color indexed="81"/>
            <rFont val="Tahoma"/>
            <charset val="1"/>
          </rPr>
          <t xml:space="preserve">
GST applicable separately.</t>
        </r>
      </text>
    </comment>
    <comment ref="D810" authorId="1" shapeId="0">
      <text>
        <r>
          <rPr>
            <b/>
            <sz val="9"/>
            <color indexed="81"/>
            <rFont val="Tahoma"/>
            <charset val="1"/>
          </rPr>
          <t>Smt. Prarthana Shukla:</t>
        </r>
        <r>
          <rPr>
            <sz val="9"/>
            <color indexed="81"/>
            <rFont val="Tahoma"/>
            <charset val="1"/>
          </rPr>
          <t xml:space="preserve">
GST applicable separately.</t>
        </r>
      </text>
    </comment>
    <comment ref="D811" authorId="1" shapeId="0">
      <text>
        <r>
          <rPr>
            <b/>
            <sz val="9"/>
            <color indexed="81"/>
            <rFont val="Tahoma"/>
            <charset val="1"/>
          </rPr>
          <t>Smt. Prarthana Shukla:</t>
        </r>
        <r>
          <rPr>
            <sz val="9"/>
            <color indexed="81"/>
            <rFont val="Tahoma"/>
            <charset val="1"/>
          </rPr>
          <t xml:space="preserve">
GST applicable separately.</t>
        </r>
      </text>
    </comment>
    <comment ref="D813" authorId="1" shapeId="0">
      <text>
        <r>
          <rPr>
            <b/>
            <sz val="9"/>
            <color indexed="81"/>
            <rFont val="Tahoma"/>
            <charset val="1"/>
          </rPr>
          <t>Smt. Prarthana Shukla:</t>
        </r>
        <r>
          <rPr>
            <sz val="9"/>
            <color indexed="81"/>
            <rFont val="Tahoma"/>
            <charset val="1"/>
          </rPr>
          <t xml:space="preserve">
GST applicable separately.</t>
        </r>
      </text>
    </comment>
    <comment ref="D814" authorId="1" shapeId="0">
      <text>
        <r>
          <rPr>
            <b/>
            <sz val="9"/>
            <color indexed="81"/>
            <rFont val="Tahoma"/>
            <charset val="1"/>
          </rPr>
          <t>Smt. Prarthana Shukla:</t>
        </r>
        <r>
          <rPr>
            <sz val="9"/>
            <color indexed="81"/>
            <rFont val="Tahoma"/>
            <charset val="1"/>
          </rPr>
          <t xml:space="preserve">
GST applicable separately.</t>
        </r>
      </text>
    </comment>
    <comment ref="D815" authorId="1" shapeId="0">
      <text>
        <r>
          <rPr>
            <b/>
            <sz val="9"/>
            <color indexed="81"/>
            <rFont val="Tahoma"/>
            <charset val="1"/>
          </rPr>
          <t>Smt. Prarthana Shukla:</t>
        </r>
        <r>
          <rPr>
            <sz val="9"/>
            <color indexed="81"/>
            <rFont val="Tahoma"/>
            <charset val="1"/>
          </rPr>
          <t xml:space="preserve">
GST applicable separately.</t>
        </r>
      </text>
    </comment>
    <comment ref="D816" authorId="1" shapeId="0">
      <text>
        <r>
          <rPr>
            <b/>
            <sz val="9"/>
            <color indexed="81"/>
            <rFont val="Tahoma"/>
            <charset val="1"/>
          </rPr>
          <t>Smt. Prarthana Shukla:</t>
        </r>
        <r>
          <rPr>
            <sz val="9"/>
            <color indexed="81"/>
            <rFont val="Tahoma"/>
            <charset val="1"/>
          </rPr>
          <t xml:space="preserve">
GST applicable separately.</t>
        </r>
      </text>
    </comment>
    <comment ref="D817" authorId="1" shapeId="0">
      <text>
        <r>
          <rPr>
            <b/>
            <sz val="9"/>
            <color indexed="81"/>
            <rFont val="Tahoma"/>
            <charset val="1"/>
          </rPr>
          <t>Smt. Prarthana Shukla:</t>
        </r>
        <r>
          <rPr>
            <sz val="9"/>
            <color indexed="81"/>
            <rFont val="Tahoma"/>
            <charset val="1"/>
          </rPr>
          <t xml:space="preserve">
GST applicable separately.</t>
        </r>
      </text>
    </comment>
    <comment ref="D819" authorId="1" shapeId="0">
      <text>
        <r>
          <rPr>
            <b/>
            <sz val="9"/>
            <color indexed="81"/>
            <rFont val="Tahoma"/>
            <charset val="1"/>
          </rPr>
          <t>Smt. Prarthana Shukla:</t>
        </r>
        <r>
          <rPr>
            <sz val="9"/>
            <color indexed="81"/>
            <rFont val="Tahoma"/>
            <charset val="1"/>
          </rPr>
          <t xml:space="preserve">
GST applicable separately.</t>
        </r>
      </text>
    </comment>
    <comment ref="D820" authorId="1" shapeId="0">
      <text>
        <r>
          <rPr>
            <b/>
            <sz val="9"/>
            <color indexed="81"/>
            <rFont val="Tahoma"/>
            <charset val="1"/>
          </rPr>
          <t>Smt. Prarthana Shukla:</t>
        </r>
        <r>
          <rPr>
            <sz val="9"/>
            <color indexed="81"/>
            <rFont val="Tahoma"/>
            <charset val="1"/>
          </rPr>
          <t xml:space="preserve">
GST applicable separately.</t>
        </r>
      </text>
    </comment>
    <comment ref="D821" authorId="1" shapeId="0">
      <text>
        <r>
          <rPr>
            <b/>
            <sz val="9"/>
            <color indexed="81"/>
            <rFont val="Tahoma"/>
            <charset val="1"/>
          </rPr>
          <t>Smt. Prarthana Shukla:</t>
        </r>
        <r>
          <rPr>
            <sz val="9"/>
            <color indexed="81"/>
            <rFont val="Tahoma"/>
            <charset val="1"/>
          </rPr>
          <t xml:space="preserve">
GST applicable separately.</t>
        </r>
      </text>
    </comment>
    <comment ref="D823" authorId="1" shapeId="0">
      <text>
        <r>
          <rPr>
            <b/>
            <sz val="9"/>
            <color indexed="81"/>
            <rFont val="Tahoma"/>
            <charset val="1"/>
          </rPr>
          <t>Smt. Prarthana Shukla:</t>
        </r>
        <r>
          <rPr>
            <sz val="9"/>
            <color indexed="81"/>
            <rFont val="Tahoma"/>
            <charset val="1"/>
          </rPr>
          <t xml:space="preserve">
GST applicable separately.</t>
        </r>
      </text>
    </comment>
    <comment ref="D824" authorId="1" shapeId="0">
      <text>
        <r>
          <rPr>
            <b/>
            <sz val="9"/>
            <color indexed="81"/>
            <rFont val="Tahoma"/>
            <charset val="1"/>
          </rPr>
          <t>Smt. Prarthana Shukla:</t>
        </r>
        <r>
          <rPr>
            <sz val="9"/>
            <color indexed="81"/>
            <rFont val="Tahoma"/>
            <charset val="1"/>
          </rPr>
          <t xml:space="preserve">
GST applicable separately.</t>
        </r>
      </text>
    </comment>
    <comment ref="D825" authorId="1" shapeId="0">
      <text>
        <r>
          <rPr>
            <b/>
            <sz val="9"/>
            <color indexed="81"/>
            <rFont val="Tahoma"/>
            <charset val="1"/>
          </rPr>
          <t>Smt. Prarthana Shukla:</t>
        </r>
        <r>
          <rPr>
            <sz val="9"/>
            <color indexed="81"/>
            <rFont val="Tahoma"/>
            <charset val="1"/>
          </rPr>
          <t xml:space="preserve">
GST applicable separately.</t>
        </r>
      </text>
    </comment>
    <comment ref="D826" authorId="1" shapeId="0">
      <text>
        <r>
          <rPr>
            <b/>
            <sz val="9"/>
            <color indexed="81"/>
            <rFont val="Tahoma"/>
            <charset val="1"/>
          </rPr>
          <t>Smt. Prarthana Shukla:</t>
        </r>
        <r>
          <rPr>
            <sz val="9"/>
            <color indexed="81"/>
            <rFont val="Tahoma"/>
            <charset val="1"/>
          </rPr>
          <t xml:space="preserve">
GST applicable separately.</t>
        </r>
      </text>
    </comment>
    <comment ref="D827" authorId="1" shapeId="0">
      <text>
        <r>
          <rPr>
            <b/>
            <sz val="9"/>
            <color indexed="81"/>
            <rFont val="Tahoma"/>
            <charset val="1"/>
          </rPr>
          <t>Smt. Prarthana Shukla:</t>
        </r>
        <r>
          <rPr>
            <sz val="9"/>
            <color indexed="81"/>
            <rFont val="Tahoma"/>
            <charset val="1"/>
          </rPr>
          <t xml:space="preserve">
GST applicable separately.</t>
        </r>
      </text>
    </comment>
    <comment ref="D828" authorId="1" shapeId="0">
      <text>
        <r>
          <rPr>
            <b/>
            <sz val="9"/>
            <color indexed="81"/>
            <rFont val="Tahoma"/>
            <charset val="1"/>
          </rPr>
          <t>Smt. Prarthana Shukla:</t>
        </r>
        <r>
          <rPr>
            <sz val="9"/>
            <color indexed="81"/>
            <rFont val="Tahoma"/>
            <charset val="1"/>
          </rPr>
          <t xml:space="preserve">
GST applicable separately.</t>
        </r>
      </text>
    </comment>
    <comment ref="D829" authorId="1" shapeId="0">
      <text>
        <r>
          <rPr>
            <b/>
            <sz val="9"/>
            <color indexed="81"/>
            <rFont val="Tahoma"/>
            <charset val="1"/>
          </rPr>
          <t>Smt. Prarthana Shukla:</t>
        </r>
        <r>
          <rPr>
            <sz val="9"/>
            <color indexed="81"/>
            <rFont val="Tahoma"/>
            <charset val="1"/>
          </rPr>
          <t xml:space="preserve">
GST applicable separately.</t>
        </r>
      </text>
    </comment>
    <comment ref="D830" authorId="1" shapeId="0">
      <text>
        <r>
          <rPr>
            <b/>
            <sz val="9"/>
            <color indexed="81"/>
            <rFont val="Tahoma"/>
            <charset val="1"/>
          </rPr>
          <t>Smt. Prarthana Shukla:</t>
        </r>
        <r>
          <rPr>
            <sz val="9"/>
            <color indexed="81"/>
            <rFont val="Tahoma"/>
            <charset val="1"/>
          </rPr>
          <t xml:space="preserve">
GST applicable separately.</t>
        </r>
      </text>
    </comment>
    <comment ref="D831" authorId="1" shapeId="0">
      <text>
        <r>
          <rPr>
            <b/>
            <sz val="9"/>
            <color indexed="81"/>
            <rFont val="Tahoma"/>
            <charset val="1"/>
          </rPr>
          <t>Smt. Prarthana Shukla:</t>
        </r>
        <r>
          <rPr>
            <sz val="9"/>
            <color indexed="81"/>
            <rFont val="Tahoma"/>
            <charset val="1"/>
          </rPr>
          <t xml:space="preserve">
GST applicable separately.</t>
        </r>
      </text>
    </comment>
    <comment ref="D832" authorId="1" shapeId="0">
      <text>
        <r>
          <rPr>
            <b/>
            <sz val="9"/>
            <color indexed="81"/>
            <rFont val="Tahoma"/>
            <charset val="1"/>
          </rPr>
          <t>Smt. Prarthana Shukla:</t>
        </r>
        <r>
          <rPr>
            <sz val="9"/>
            <color indexed="81"/>
            <rFont val="Tahoma"/>
            <charset val="1"/>
          </rPr>
          <t xml:space="preserve">
GST applicable separately.</t>
        </r>
      </text>
    </comment>
    <comment ref="D833" authorId="1" shapeId="0">
      <text>
        <r>
          <rPr>
            <b/>
            <sz val="9"/>
            <color indexed="81"/>
            <rFont val="Tahoma"/>
            <charset val="1"/>
          </rPr>
          <t>Smt. Prarthana Shukla:</t>
        </r>
        <r>
          <rPr>
            <sz val="9"/>
            <color indexed="81"/>
            <rFont val="Tahoma"/>
            <charset val="1"/>
          </rPr>
          <t xml:space="preserve">
GST applicable separately.</t>
        </r>
      </text>
    </comment>
    <comment ref="D834" authorId="1" shapeId="0">
      <text>
        <r>
          <rPr>
            <b/>
            <sz val="9"/>
            <color indexed="81"/>
            <rFont val="Tahoma"/>
            <charset val="1"/>
          </rPr>
          <t>Smt. Prarthana Shukla:</t>
        </r>
        <r>
          <rPr>
            <sz val="9"/>
            <color indexed="81"/>
            <rFont val="Tahoma"/>
            <charset val="1"/>
          </rPr>
          <t xml:space="preserve">
GST applicable separately.</t>
        </r>
      </text>
    </comment>
    <comment ref="D835" authorId="1" shapeId="0">
      <text>
        <r>
          <rPr>
            <b/>
            <sz val="9"/>
            <color indexed="81"/>
            <rFont val="Tahoma"/>
            <charset val="1"/>
          </rPr>
          <t>Smt. Prarthana Shukla:</t>
        </r>
        <r>
          <rPr>
            <sz val="9"/>
            <color indexed="81"/>
            <rFont val="Tahoma"/>
            <charset val="1"/>
          </rPr>
          <t xml:space="preserve">
GST applicable separately.</t>
        </r>
      </text>
    </comment>
    <comment ref="D836" authorId="1" shapeId="0">
      <text>
        <r>
          <rPr>
            <b/>
            <sz val="9"/>
            <color indexed="81"/>
            <rFont val="Tahoma"/>
            <charset val="1"/>
          </rPr>
          <t>Smt. Prarthana Shukla:</t>
        </r>
        <r>
          <rPr>
            <sz val="9"/>
            <color indexed="81"/>
            <rFont val="Tahoma"/>
            <charset val="1"/>
          </rPr>
          <t xml:space="preserve">
GST applicable separately.</t>
        </r>
      </text>
    </comment>
    <comment ref="D837" authorId="1" shapeId="0">
      <text>
        <r>
          <rPr>
            <b/>
            <sz val="9"/>
            <color indexed="81"/>
            <rFont val="Tahoma"/>
            <charset val="1"/>
          </rPr>
          <t>Smt. Prarthana Shukla:</t>
        </r>
        <r>
          <rPr>
            <sz val="9"/>
            <color indexed="81"/>
            <rFont val="Tahoma"/>
            <charset val="1"/>
          </rPr>
          <t xml:space="preserve">
GST applicable separately.</t>
        </r>
      </text>
    </comment>
    <comment ref="D838" authorId="1" shapeId="0">
      <text>
        <r>
          <rPr>
            <b/>
            <sz val="9"/>
            <color indexed="81"/>
            <rFont val="Tahoma"/>
            <charset val="1"/>
          </rPr>
          <t>Smt. Prarthana Shukla:</t>
        </r>
        <r>
          <rPr>
            <sz val="9"/>
            <color indexed="81"/>
            <rFont val="Tahoma"/>
            <charset val="1"/>
          </rPr>
          <t xml:space="preserve">
GST applicable separately.</t>
        </r>
      </text>
    </comment>
    <comment ref="D840" authorId="1" shapeId="0">
      <text>
        <r>
          <rPr>
            <b/>
            <sz val="9"/>
            <color indexed="81"/>
            <rFont val="Tahoma"/>
            <charset val="1"/>
          </rPr>
          <t>Smt. Prarthana Shukla:</t>
        </r>
        <r>
          <rPr>
            <sz val="9"/>
            <color indexed="81"/>
            <rFont val="Tahoma"/>
            <charset val="1"/>
          </rPr>
          <t xml:space="preserve">
GST applicable separately.</t>
        </r>
      </text>
    </comment>
    <comment ref="D841" authorId="1" shapeId="0">
      <text>
        <r>
          <rPr>
            <b/>
            <sz val="9"/>
            <color indexed="81"/>
            <rFont val="Tahoma"/>
            <charset val="1"/>
          </rPr>
          <t>Smt. Prarthana Shukla:</t>
        </r>
        <r>
          <rPr>
            <sz val="9"/>
            <color indexed="81"/>
            <rFont val="Tahoma"/>
            <charset val="1"/>
          </rPr>
          <t xml:space="preserve">
GST applicable separately.</t>
        </r>
      </text>
    </comment>
    <comment ref="D842" authorId="1" shapeId="0">
      <text>
        <r>
          <rPr>
            <b/>
            <sz val="9"/>
            <color indexed="81"/>
            <rFont val="Tahoma"/>
            <charset val="1"/>
          </rPr>
          <t>Smt. Prarthana Shukla:</t>
        </r>
        <r>
          <rPr>
            <sz val="9"/>
            <color indexed="81"/>
            <rFont val="Tahoma"/>
            <charset val="1"/>
          </rPr>
          <t xml:space="preserve">
GST applicable separately.</t>
        </r>
      </text>
    </comment>
    <comment ref="D843" authorId="1" shapeId="0">
      <text>
        <r>
          <rPr>
            <b/>
            <sz val="9"/>
            <color indexed="81"/>
            <rFont val="Tahoma"/>
            <charset val="1"/>
          </rPr>
          <t>Smt. Prarthana Shukla:</t>
        </r>
        <r>
          <rPr>
            <sz val="9"/>
            <color indexed="81"/>
            <rFont val="Tahoma"/>
            <charset val="1"/>
          </rPr>
          <t xml:space="preserve">
GST applicable separately.</t>
        </r>
      </text>
    </comment>
    <comment ref="D845" authorId="1" shapeId="0">
      <text>
        <r>
          <rPr>
            <b/>
            <sz val="9"/>
            <color indexed="81"/>
            <rFont val="Tahoma"/>
            <charset val="1"/>
          </rPr>
          <t>Smt. Prarthana Shukla:</t>
        </r>
        <r>
          <rPr>
            <sz val="9"/>
            <color indexed="81"/>
            <rFont val="Tahoma"/>
            <charset val="1"/>
          </rPr>
          <t xml:space="preserve">
GST applicable separately.</t>
        </r>
      </text>
    </comment>
    <comment ref="D846" authorId="1" shapeId="0">
      <text>
        <r>
          <rPr>
            <b/>
            <sz val="9"/>
            <color indexed="81"/>
            <rFont val="Tahoma"/>
            <charset val="1"/>
          </rPr>
          <t>Smt. Prarthana Shukla:</t>
        </r>
        <r>
          <rPr>
            <sz val="9"/>
            <color indexed="81"/>
            <rFont val="Tahoma"/>
            <charset val="1"/>
          </rPr>
          <t xml:space="preserve">
GST applicable separately.</t>
        </r>
      </text>
    </comment>
    <comment ref="D847" authorId="1" shapeId="0">
      <text>
        <r>
          <rPr>
            <b/>
            <sz val="9"/>
            <color indexed="81"/>
            <rFont val="Tahoma"/>
            <charset val="1"/>
          </rPr>
          <t>Smt. Prarthana Shukla:</t>
        </r>
        <r>
          <rPr>
            <sz val="9"/>
            <color indexed="81"/>
            <rFont val="Tahoma"/>
            <charset val="1"/>
          </rPr>
          <t xml:space="preserve">
GST applicable separately.</t>
        </r>
      </text>
    </comment>
    <comment ref="D848" authorId="1" shapeId="0">
      <text>
        <r>
          <rPr>
            <b/>
            <sz val="9"/>
            <color indexed="81"/>
            <rFont val="Tahoma"/>
            <charset val="1"/>
          </rPr>
          <t>Smt. Prarthana Shukla:</t>
        </r>
        <r>
          <rPr>
            <sz val="9"/>
            <color indexed="81"/>
            <rFont val="Tahoma"/>
            <charset val="1"/>
          </rPr>
          <t xml:space="preserve">
GST applicable separately.</t>
        </r>
      </text>
    </comment>
    <comment ref="D850" authorId="1" shapeId="0">
      <text>
        <r>
          <rPr>
            <b/>
            <sz val="9"/>
            <color indexed="81"/>
            <rFont val="Tahoma"/>
            <charset val="1"/>
          </rPr>
          <t>Smt. Prarthana Shukla:</t>
        </r>
        <r>
          <rPr>
            <sz val="9"/>
            <color indexed="81"/>
            <rFont val="Tahoma"/>
            <charset val="1"/>
          </rPr>
          <t xml:space="preserve">
GST applicable separately.</t>
        </r>
      </text>
    </comment>
    <comment ref="D851" authorId="1" shapeId="0">
      <text>
        <r>
          <rPr>
            <b/>
            <sz val="9"/>
            <color indexed="81"/>
            <rFont val="Tahoma"/>
            <charset val="1"/>
          </rPr>
          <t>Smt. Prarthana Shukla:</t>
        </r>
        <r>
          <rPr>
            <sz val="9"/>
            <color indexed="81"/>
            <rFont val="Tahoma"/>
            <charset val="1"/>
          </rPr>
          <t xml:space="preserve">
GST applicable separately.</t>
        </r>
      </text>
    </comment>
    <comment ref="D852" authorId="1" shapeId="0">
      <text>
        <r>
          <rPr>
            <b/>
            <sz val="9"/>
            <color indexed="81"/>
            <rFont val="Tahoma"/>
            <charset val="1"/>
          </rPr>
          <t>Smt. Prarthana Shukla:</t>
        </r>
        <r>
          <rPr>
            <sz val="9"/>
            <color indexed="81"/>
            <rFont val="Tahoma"/>
            <charset val="1"/>
          </rPr>
          <t xml:space="preserve">
GST applicable separately.</t>
        </r>
      </text>
    </comment>
    <comment ref="D853" authorId="1" shapeId="0">
      <text>
        <r>
          <rPr>
            <b/>
            <sz val="9"/>
            <color indexed="81"/>
            <rFont val="Tahoma"/>
            <charset val="1"/>
          </rPr>
          <t>Smt. Prarthana Shukla:</t>
        </r>
        <r>
          <rPr>
            <sz val="9"/>
            <color indexed="81"/>
            <rFont val="Tahoma"/>
            <charset val="1"/>
          </rPr>
          <t xml:space="preserve">
GST applicable separately.</t>
        </r>
      </text>
    </comment>
    <comment ref="D854" authorId="1" shapeId="0">
      <text>
        <r>
          <rPr>
            <b/>
            <sz val="9"/>
            <color indexed="81"/>
            <rFont val="Tahoma"/>
            <charset val="1"/>
          </rPr>
          <t>Smt. Prarthana Shukla:</t>
        </r>
        <r>
          <rPr>
            <sz val="9"/>
            <color indexed="81"/>
            <rFont val="Tahoma"/>
            <charset val="1"/>
          </rPr>
          <t xml:space="preserve">
GST applicable separately.</t>
        </r>
      </text>
    </comment>
    <comment ref="D855" authorId="1" shapeId="0">
      <text>
        <r>
          <rPr>
            <b/>
            <sz val="9"/>
            <color indexed="81"/>
            <rFont val="Tahoma"/>
            <charset val="1"/>
          </rPr>
          <t>Smt. Prarthana Shukla:</t>
        </r>
        <r>
          <rPr>
            <sz val="9"/>
            <color indexed="81"/>
            <rFont val="Tahoma"/>
            <charset val="1"/>
          </rPr>
          <t xml:space="preserve">
GST applicable separately.</t>
        </r>
      </text>
    </comment>
    <comment ref="D856" authorId="1" shapeId="0">
      <text>
        <r>
          <rPr>
            <b/>
            <sz val="9"/>
            <color indexed="81"/>
            <rFont val="Tahoma"/>
            <charset val="1"/>
          </rPr>
          <t>Smt. Prarthana Shukla:</t>
        </r>
        <r>
          <rPr>
            <sz val="9"/>
            <color indexed="81"/>
            <rFont val="Tahoma"/>
            <charset val="1"/>
          </rPr>
          <t xml:space="preserve">
GST applicable separately.</t>
        </r>
      </text>
    </comment>
    <comment ref="D857" authorId="1" shapeId="0">
      <text>
        <r>
          <rPr>
            <b/>
            <sz val="9"/>
            <color indexed="81"/>
            <rFont val="Tahoma"/>
            <charset val="1"/>
          </rPr>
          <t>Smt. Prarthana Shukla:</t>
        </r>
        <r>
          <rPr>
            <sz val="9"/>
            <color indexed="81"/>
            <rFont val="Tahoma"/>
            <charset val="1"/>
          </rPr>
          <t xml:space="preserve">
GST applicable separately.</t>
        </r>
      </text>
    </comment>
    <comment ref="D858" authorId="1" shapeId="0">
      <text>
        <r>
          <rPr>
            <b/>
            <sz val="9"/>
            <color indexed="81"/>
            <rFont val="Tahoma"/>
            <charset val="1"/>
          </rPr>
          <t>Smt. Prarthana Shukla:</t>
        </r>
        <r>
          <rPr>
            <sz val="9"/>
            <color indexed="81"/>
            <rFont val="Tahoma"/>
            <charset val="1"/>
          </rPr>
          <t xml:space="preserve">
GST applicable separately.</t>
        </r>
      </text>
    </comment>
    <comment ref="D859" authorId="1" shapeId="0">
      <text>
        <r>
          <rPr>
            <b/>
            <sz val="9"/>
            <color indexed="81"/>
            <rFont val="Tahoma"/>
            <charset val="1"/>
          </rPr>
          <t>Smt. Prarthana Shukla:</t>
        </r>
        <r>
          <rPr>
            <sz val="9"/>
            <color indexed="81"/>
            <rFont val="Tahoma"/>
            <charset val="1"/>
          </rPr>
          <t xml:space="preserve">
GST applicable separately.</t>
        </r>
      </text>
    </comment>
    <comment ref="D860" authorId="1" shapeId="0">
      <text>
        <r>
          <rPr>
            <b/>
            <sz val="9"/>
            <color indexed="81"/>
            <rFont val="Tahoma"/>
            <charset val="1"/>
          </rPr>
          <t>Smt. Prarthana Shukla:</t>
        </r>
        <r>
          <rPr>
            <sz val="9"/>
            <color indexed="81"/>
            <rFont val="Tahoma"/>
            <charset val="1"/>
          </rPr>
          <t xml:space="preserve">
GST applicable separately.</t>
        </r>
      </text>
    </comment>
    <comment ref="D861" authorId="1" shapeId="0">
      <text>
        <r>
          <rPr>
            <b/>
            <sz val="9"/>
            <color indexed="81"/>
            <rFont val="Tahoma"/>
            <charset val="1"/>
          </rPr>
          <t>Smt. Prarthana Shukla:</t>
        </r>
        <r>
          <rPr>
            <sz val="9"/>
            <color indexed="81"/>
            <rFont val="Tahoma"/>
            <charset val="1"/>
          </rPr>
          <t xml:space="preserve">
GST applicable separately.</t>
        </r>
      </text>
    </comment>
    <comment ref="D862" authorId="1" shapeId="0">
      <text>
        <r>
          <rPr>
            <b/>
            <sz val="9"/>
            <color indexed="81"/>
            <rFont val="Tahoma"/>
            <charset val="1"/>
          </rPr>
          <t>Smt. Prarthana Shukla:</t>
        </r>
        <r>
          <rPr>
            <sz val="9"/>
            <color indexed="81"/>
            <rFont val="Tahoma"/>
            <charset val="1"/>
          </rPr>
          <t xml:space="preserve">
GST applicable separately.</t>
        </r>
      </text>
    </comment>
    <comment ref="D863" authorId="1" shapeId="0">
      <text>
        <r>
          <rPr>
            <b/>
            <sz val="9"/>
            <color indexed="81"/>
            <rFont val="Tahoma"/>
            <charset val="1"/>
          </rPr>
          <t>Smt. Prarthana Shukla:</t>
        </r>
        <r>
          <rPr>
            <sz val="9"/>
            <color indexed="81"/>
            <rFont val="Tahoma"/>
            <charset val="1"/>
          </rPr>
          <t xml:space="preserve">
GST applicable separately.</t>
        </r>
      </text>
    </comment>
    <comment ref="D864" authorId="1" shapeId="0">
      <text>
        <r>
          <rPr>
            <b/>
            <sz val="9"/>
            <color indexed="81"/>
            <rFont val="Tahoma"/>
            <charset val="1"/>
          </rPr>
          <t>Smt. Prarthana Shukla:</t>
        </r>
        <r>
          <rPr>
            <sz val="9"/>
            <color indexed="81"/>
            <rFont val="Tahoma"/>
            <charset val="1"/>
          </rPr>
          <t xml:space="preserve">
GST applicable separately.</t>
        </r>
      </text>
    </comment>
    <comment ref="D867" authorId="1" shapeId="0">
      <text>
        <r>
          <rPr>
            <b/>
            <sz val="9"/>
            <color indexed="81"/>
            <rFont val="Tahoma"/>
            <charset val="1"/>
          </rPr>
          <t>Smt. Prarthana Shukla:</t>
        </r>
        <r>
          <rPr>
            <sz val="9"/>
            <color indexed="81"/>
            <rFont val="Tahoma"/>
            <charset val="1"/>
          </rPr>
          <t xml:space="preserve">
GST applicable separately.</t>
        </r>
      </text>
    </comment>
    <comment ref="D868" authorId="1" shapeId="0">
      <text>
        <r>
          <rPr>
            <b/>
            <sz val="9"/>
            <color indexed="81"/>
            <rFont val="Tahoma"/>
            <charset val="1"/>
          </rPr>
          <t>Smt. Prarthana Shukla:</t>
        </r>
        <r>
          <rPr>
            <sz val="9"/>
            <color indexed="81"/>
            <rFont val="Tahoma"/>
            <charset val="1"/>
          </rPr>
          <t xml:space="preserve">
GST applicable separately.</t>
        </r>
      </text>
    </comment>
    <comment ref="D869" authorId="1" shapeId="0">
      <text>
        <r>
          <rPr>
            <b/>
            <sz val="9"/>
            <color indexed="81"/>
            <rFont val="Tahoma"/>
            <charset val="1"/>
          </rPr>
          <t>Smt. Prarthana Shukla:</t>
        </r>
        <r>
          <rPr>
            <sz val="9"/>
            <color indexed="81"/>
            <rFont val="Tahoma"/>
            <charset val="1"/>
          </rPr>
          <t xml:space="preserve">
GST applicable separately.</t>
        </r>
      </text>
    </comment>
    <comment ref="D870" authorId="1" shapeId="0">
      <text>
        <r>
          <rPr>
            <b/>
            <sz val="9"/>
            <color indexed="81"/>
            <rFont val="Tahoma"/>
            <charset val="1"/>
          </rPr>
          <t>Smt. Prarthana Shukla:</t>
        </r>
        <r>
          <rPr>
            <sz val="9"/>
            <color indexed="81"/>
            <rFont val="Tahoma"/>
            <charset val="1"/>
          </rPr>
          <t xml:space="preserve">
GST applicable separately.</t>
        </r>
      </text>
    </comment>
    <comment ref="D871" authorId="1" shapeId="0">
      <text>
        <r>
          <rPr>
            <b/>
            <sz val="9"/>
            <color indexed="81"/>
            <rFont val="Tahoma"/>
            <charset val="1"/>
          </rPr>
          <t>Smt. Prarthana Shukla:</t>
        </r>
        <r>
          <rPr>
            <sz val="9"/>
            <color indexed="81"/>
            <rFont val="Tahoma"/>
            <charset val="1"/>
          </rPr>
          <t xml:space="preserve">
GST applicable separately.</t>
        </r>
      </text>
    </comment>
    <comment ref="D872" authorId="1" shapeId="0">
      <text>
        <r>
          <rPr>
            <b/>
            <sz val="9"/>
            <color indexed="81"/>
            <rFont val="Tahoma"/>
            <charset val="1"/>
          </rPr>
          <t>Smt. Prarthana Shukla:</t>
        </r>
        <r>
          <rPr>
            <sz val="9"/>
            <color indexed="81"/>
            <rFont val="Tahoma"/>
            <charset val="1"/>
          </rPr>
          <t xml:space="preserve">
GST applicable separately.</t>
        </r>
      </text>
    </comment>
    <comment ref="D873" authorId="1" shapeId="0">
      <text>
        <r>
          <rPr>
            <b/>
            <sz val="9"/>
            <color indexed="81"/>
            <rFont val="Tahoma"/>
            <charset val="1"/>
          </rPr>
          <t>Smt. Prarthana Shukla:</t>
        </r>
        <r>
          <rPr>
            <sz val="9"/>
            <color indexed="81"/>
            <rFont val="Tahoma"/>
            <charset val="1"/>
          </rPr>
          <t xml:space="preserve">
GST applicable separately.</t>
        </r>
      </text>
    </comment>
    <comment ref="D874" authorId="1" shapeId="0">
      <text>
        <r>
          <rPr>
            <b/>
            <sz val="9"/>
            <color indexed="81"/>
            <rFont val="Tahoma"/>
            <charset val="1"/>
          </rPr>
          <t>Smt. Prarthana Shukla:</t>
        </r>
        <r>
          <rPr>
            <sz val="9"/>
            <color indexed="81"/>
            <rFont val="Tahoma"/>
            <charset val="1"/>
          </rPr>
          <t xml:space="preserve">
GST applicable separately.</t>
        </r>
      </text>
    </comment>
    <comment ref="D875" authorId="1" shapeId="0">
      <text>
        <r>
          <rPr>
            <b/>
            <sz val="9"/>
            <color indexed="81"/>
            <rFont val="Tahoma"/>
            <charset val="1"/>
          </rPr>
          <t>Smt. Prarthana Shukla:</t>
        </r>
        <r>
          <rPr>
            <sz val="9"/>
            <color indexed="81"/>
            <rFont val="Tahoma"/>
            <charset val="1"/>
          </rPr>
          <t xml:space="preserve">
GST applicable separately.</t>
        </r>
      </text>
    </comment>
    <comment ref="D876" authorId="1" shapeId="0">
      <text>
        <r>
          <rPr>
            <b/>
            <sz val="9"/>
            <color indexed="81"/>
            <rFont val="Tahoma"/>
            <charset val="1"/>
          </rPr>
          <t>Smt. Prarthana Shukla:</t>
        </r>
        <r>
          <rPr>
            <sz val="9"/>
            <color indexed="81"/>
            <rFont val="Tahoma"/>
            <charset val="1"/>
          </rPr>
          <t xml:space="preserve">
GST applicable separately.</t>
        </r>
      </text>
    </comment>
    <comment ref="D877" authorId="1" shapeId="0">
      <text>
        <r>
          <rPr>
            <b/>
            <sz val="9"/>
            <color indexed="81"/>
            <rFont val="Tahoma"/>
            <charset val="1"/>
          </rPr>
          <t>Smt. Prarthana Shukla:</t>
        </r>
        <r>
          <rPr>
            <sz val="9"/>
            <color indexed="81"/>
            <rFont val="Tahoma"/>
            <charset val="1"/>
          </rPr>
          <t xml:space="preserve">
GST applicable separately.</t>
        </r>
      </text>
    </comment>
    <comment ref="D878" authorId="1" shapeId="0">
      <text>
        <r>
          <rPr>
            <b/>
            <sz val="9"/>
            <color indexed="81"/>
            <rFont val="Tahoma"/>
            <charset val="1"/>
          </rPr>
          <t>Smt. Prarthana Shukla:</t>
        </r>
        <r>
          <rPr>
            <sz val="9"/>
            <color indexed="81"/>
            <rFont val="Tahoma"/>
            <charset val="1"/>
          </rPr>
          <t xml:space="preserve">
GST applicable separately.</t>
        </r>
      </text>
    </comment>
  </commentList>
</comments>
</file>

<file path=xl/comments2.xml><?xml version="1.0" encoding="utf-8"?>
<comments xmlns="http://schemas.openxmlformats.org/spreadsheetml/2006/main">
  <authors>
    <author>Smt. Prarthana Shukla</author>
    <author>Barun Chakraborty</author>
    <author>89326879</author>
  </authors>
  <commentList>
    <comment ref="C11" authorId="0" shapeId="0">
      <text>
        <r>
          <rPr>
            <b/>
            <sz val="9"/>
            <color indexed="81"/>
            <rFont val="Tahoma"/>
            <charset val="1"/>
          </rPr>
          <t>Smt. Prarthana Shukla:</t>
        </r>
        <r>
          <rPr>
            <sz val="9"/>
            <color indexed="81"/>
            <rFont val="Tahoma"/>
            <charset val="1"/>
          </rPr>
          <t xml:space="preserve">
Earlier was-Const. of 1.50 M high brick masonry boundary wall on hard soil/hard moorum (Non-Expansive Soil). (As per Drg. No. 04-04/ST-60) i/c all labour, T&amp;P, transportation, loading, unloading, royalty etc. complete.</t>
        </r>
      </text>
    </comment>
    <comment ref="C12" authorId="0" shapeId="0">
      <text>
        <r>
          <rPr>
            <b/>
            <sz val="9"/>
            <color indexed="81"/>
            <rFont val="Tahoma"/>
            <charset val="1"/>
          </rPr>
          <t>Smt. Prarthana Shukla:</t>
        </r>
        <r>
          <rPr>
            <sz val="9"/>
            <color indexed="81"/>
            <rFont val="Tahoma"/>
            <charset val="1"/>
          </rPr>
          <t xml:space="preserve">
Earlier was-Const. of 1.50 M high brick masonry boundary wall on Black Cotton Soil (Expansive Soil). (As per Drg. No. 04-04/ST-60) i/c all labour, T&amp;P, transportation, loading, unloading, royalty etc. complete.</t>
        </r>
      </text>
    </comment>
    <comment ref="C21" authorId="1" shapeId="0">
      <text>
        <r>
          <rPr>
            <b/>
            <sz val="9"/>
            <color indexed="81"/>
            <rFont val="Tahoma"/>
            <family val="2"/>
          </rPr>
          <t>Barun Chakraborty:</t>
        </r>
        <r>
          <rPr>
            <sz val="9"/>
            <color indexed="81"/>
            <rFont val="Tahoma"/>
            <family val="2"/>
          </rPr>
          <t xml:space="preserve">
Earlier name was - Construction of A1 type Control Room with toilet as per Drg. No. 04-01/AR/24-R2 date 13.06.2007 including all taxes royalty, T&amp;P, materials, labours, transportation etc. complete.</t>
        </r>
      </text>
    </comment>
    <comment ref="H42" authorId="2" shapeId="0">
      <text>
        <r>
          <rPr>
            <b/>
            <sz val="9"/>
            <color indexed="81"/>
            <rFont val="Tahoma"/>
            <family val="2"/>
          </rPr>
          <t>89326879:</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
 </t>
        </r>
      </text>
    </comment>
    <comment ref="J42" authorId="0" shapeId="0">
      <text>
        <r>
          <rPr>
            <b/>
            <sz val="9"/>
            <color indexed="81"/>
            <rFont val="Tahoma"/>
            <family val="2"/>
          </rPr>
          <t>Smt. Prarthana Shukla:</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t>
        </r>
      </text>
    </comment>
    <comment ref="L42" authorId="0" shapeId="0">
      <text>
        <r>
          <rPr>
            <b/>
            <sz val="9"/>
            <color indexed="81"/>
            <rFont val="Tahoma"/>
            <family val="2"/>
          </rPr>
          <t>Smt. Prarthana Shukla:</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t>
        </r>
      </text>
    </comment>
  </commentList>
</comments>
</file>

<file path=xl/comments3.xml><?xml version="1.0" encoding="utf-8"?>
<comments xmlns="http://schemas.openxmlformats.org/spreadsheetml/2006/main">
  <authors>
    <author>Smt. Prarthana Shukla</author>
  </authors>
  <commentList>
    <comment ref="B20"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- 2, 4, 5, 6</t>
        </r>
      </text>
    </comment>
  </commentList>
</comments>
</file>

<file path=xl/comments4.xml><?xml version="1.0" encoding="utf-8"?>
<comments xmlns="http://schemas.openxmlformats.org/spreadsheetml/2006/main">
  <authors>
    <author>Smt. Prarthana Shukla</author>
  </authors>
  <commentList>
    <comment ref="C95" authorId="0" shapeId="0">
      <text>
        <r>
          <rPr>
            <b/>
            <sz val="9"/>
            <color indexed="81"/>
            <rFont val="Tahoma"/>
            <family val="2"/>
          </rPr>
          <t>Smt. Prarthana Shukla:</t>
        </r>
        <r>
          <rPr>
            <sz val="9"/>
            <color indexed="81"/>
            <rFont val="Tahoma"/>
            <family val="2"/>
          </rPr>
          <t xml:space="preserve">
Name Changed : Earlier was Incidental Charges @ 7.5% on Sub-Total - A : -</t>
        </r>
      </text>
    </comment>
  </commentList>
</comments>
</file>

<file path=xl/comments5.xml><?xml version="1.0" encoding="utf-8"?>
<comments xmlns="http://schemas.openxmlformats.org/spreadsheetml/2006/main">
  <authors>
    <author>Smt. Prarthana Shukla</author>
  </authors>
  <commentList>
    <comment ref="C52"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List>
</comments>
</file>

<file path=xl/comments6.xml><?xml version="1.0" encoding="utf-8"?>
<comments xmlns="http://schemas.openxmlformats.org/spreadsheetml/2006/main">
  <authors>
    <author>Smt. Prarthana Shukla</author>
  </authors>
  <commentList>
    <comment ref="C27"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- 07, 09, 10, 11, 12</t>
        </r>
      </text>
    </comment>
  </commentList>
</comments>
</file>

<file path=xl/comments7.xml><?xml version="1.0" encoding="utf-8"?>
<comments xmlns="http://schemas.openxmlformats.org/spreadsheetml/2006/main">
  <authors>
    <author>Smt. Prarthana Shukla</author>
    <author>Mukesh Kumar</author>
  </authors>
  <commentList>
    <comment ref="B25"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 ref="B34"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- 08, 10, 11, 12, 13, 14, 15, 16</t>
        </r>
      </text>
    </comment>
    <comment ref="G38" authorId="1" shapeId="0">
      <text>
        <r>
          <rPr>
            <b/>
            <sz val="9"/>
            <color indexed="81"/>
            <rFont val="Tahoma"/>
            <charset val="1"/>
          </rPr>
          <t xml:space="preserve">
Rate of  FY 2013-14 considered
</t>
        </r>
        <r>
          <rPr>
            <sz val="9"/>
            <color indexed="81"/>
            <rFont val="Tahoma"/>
            <charset val="1"/>
          </rPr>
          <t xml:space="preserve">
</t>
        </r>
      </text>
    </comment>
    <comment ref="I38" authorId="1" shapeId="0">
      <text>
        <r>
          <rPr>
            <b/>
            <sz val="9"/>
            <color indexed="81"/>
            <rFont val="Tahoma"/>
            <charset val="1"/>
          </rPr>
          <t xml:space="preserve">
Rate of  FY 2013-14 considered</t>
        </r>
        <r>
          <rPr>
            <sz val="9"/>
            <color indexed="81"/>
            <rFont val="Tahoma"/>
            <charset val="1"/>
          </rPr>
          <t xml:space="preserve">
</t>
        </r>
      </text>
    </comment>
    <comment ref="K38" authorId="1" shapeId="0">
      <text>
        <r>
          <rPr>
            <b/>
            <sz val="9"/>
            <color indexed="81"/>
            <rFont val="Tahoma"/>
            <charset val="1"/>
          </rPr>
          <t xml:space="preserve">
Rate of  FY 2013-14 considered</t>
        </r>
        <r>
          <rPr>
            <sz val="9"/>
            <color indexed="81"/>
            <rFont val="Tahoma"/>
            <charset val="1"/>
          </rPr>
          <t xml:space="preserve">
</t>
        </r>
      </text>
    </comment>
  </commentList>
</comments>
</file>

<file path=xl/sharedStrings.xml><?xml version="1.0" encoding="utf-8"?>
<sst xmlns="http://schemas.openxmlformats.org/spreadsheetml/2006/main" count="3886" uniqueCount="2030">
  <si>
    <t>S. No.</t>
  </si>
  <si>
    <t>PARTICULARS</t>
  </si>
  <si>
    <t>Unit</t>
  </si>
  <si>
    <t>Qnty</t>
  </si>
  <si>
    <t xml:space="preserve">Rate </t>
  </si>
  <si>
    <t xml:space="preserve">Amount </t>
  </si>
  <si>
    <t>No</t>
  </si>
  <si>
    <t>Pair</t>
  </si>
  <si>
    <t>11 kV Polymeric Pin Insulator with Pin</t>
  </si>
  <si>
    <t>Mtr</t>
  </si>
  <si>
    <t>Kg</t>
  </si>
  <si>
    <t xml:space="preserve">Red Oxide Paint </t>
  </si>
  <si>
    <t>Ltr</t>
  </si>
  <si>
    <t xml:space="preserve">Aluminium Paint </t>
  </si>
  <si>
    <t>Each</t>
  </si>
  <si>
    <t>16x90 mm</t>
  </si>
  <si>
    <t>16x160 mm</t>
  </si>
  <si>
    <t>Set</t>
  </si>
  <si>
    <t>Material cost including GST and labour.</t>
  </si>
  <si>
    <t>SUB TOTAL-1 (Material cost including GST)</t>
  </si>
  <si>
    <t>Material cost excluding GST (Sub Total-1/1.18)</t>
  </si>
  <si>
    <t xml:space="preserve">Total Estimated Cost including GST (Rounded off) </t>
  </si>
  <si>
    <t>All the rates are with considering price variation clause.</t>
  </si>
  <si>
    <t>*</t>
  </si>
  <si>
    <t>No.</t>
  </si>
  <si>
    <t>Cmt</t>
  </si>
  <si>
    <t>16x40 mm</t>
  </si>
  <si>
    <t>16x200 mm</t>
  </si>
  <si>
    <t>Labour charges for concreting</t>
  </si>
  <si>
    <t>Note:</t>
  </si>
  <si>
    <t>16x65 mm</t>
  </si>
  <si>
    <t>16x140 mm</t>
  </si>
  <si>
    <t>LS</t>
  </si>
  <si>
    <t>Qty.</t>
  </si>
  <si>
    <t>Km</t>
  </si>
  <si>
    <t>Dead-end Assembly (Suitable for all size cable)</t>
  </si>
  <si>
    <t>Straight line Suspension Assembly (Suitable for all size cable)</t>
  </si>
  <si>
    <t>Eye Hook</t>
  </si>
  <si>
    <t>Earth spike</t>
  </si>
  <si>
    <t>Pole Clamp</t>
  </si>
  <si>
    <t>Red Oxide Paint</t>
  </si>
  <si>
    <t>Aluminium Paint</t>
  </si>
  <si>
    <t>Mtr.</t>
  </si>
  <si>
    <t>D.C.Cross Arm 5.2 Mtr. Channel</t>
  </si>
  <si>
    <t>Clamp for H-Beam</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</si>
  <si>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</si>
  <si>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</si>
  <si>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</si>
  <si>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</si>
  <si>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</si>
  <si>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</si>
  <si>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</si>
  <si>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</si>
  <si>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</si>
  <si>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</si>
  <si>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</si>
  <si>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</si>
  <si>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</si>
  <si>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</si>
  <si>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</si>
  <si>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</si>
  <si>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</si>
  <si>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</si>
  <si>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</si>
  <si>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</si>
  <si>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</si>
  <si>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</si>
  <si>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</si>
  <si>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</si>
  <si>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</si>
  <si>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</si>
  <si>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</si>
  <si>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</si>
  <si>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</si>
  <si>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</si>
  <si>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</si>
  <si>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</si>
  <si>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</si>
  <si>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</si>
  <si>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</si>
  <si>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</si>
  <si>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</si>
  <si>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</si>
  <si>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</si>
  <si>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</si>
  <si>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</si>
  <si>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</si>
  <si>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</si>
  <si>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</si>
  <si>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</si>
  <si>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</si>
  <si>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</si>
  <si>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</si>
  <si>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</si>
  <si>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</si>
  <si>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</si>
  <si>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</si>
  <si>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</si>
  <si>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</si>
  <si>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</si>
  <si>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</si>
  <si>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</si>
  <si>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</si>
  <si>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</si>
  <si>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</si>
  <si>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</si>
  <si>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</si>
  <si>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</si>
  <si>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</si>
  <si>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</si>
  <si>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</si>
  <si>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</si>
  <si>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</si>
  <si>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</si>
  <si>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</si>
  <si>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</si>
  <si>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</si>
  <si>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</si>
  <si>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</si>
  <si>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</si>
  <si>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</si>
  <si>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</si>
  <si>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</si>
  <si>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</si>
  <si>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</si>
  <si>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</si>
  <si>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</si>
  <si>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</si>
  <si>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</si>
  <si>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</si>
  <si>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</si>
  <si>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</si>
  <si>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</si>
  <si>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</si>
  <si>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</si>
  <si>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</si>
  <si>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</si>
  <si>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</si>
  <si>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</si>
  <si>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</si>
  <si>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</si>
  <si>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</si>
  <si>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</si>
  <si>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</si>
  <si>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</si>
  <si>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</si>
  <si>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</si>
  <si>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</si>
  <si>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</si>
  <si>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</si>
  <si>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</si>
  <si>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</si>
  <si>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</si>
  <si>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</si>
  <si>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</si>
  <si>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</si>
  <si>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</si>
  <si>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</si>
  <si>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</si>
  <si>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</si>
  <si>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</si>
  <si>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</si>
  <si>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</si>
  <si>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</si>
  <si>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</si>
  <si>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</si>
  <si>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</si>
  <si>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</si>
  <si>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</si>
  <si>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</si>
  <si>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</si>
  <si>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</si>
  <si>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</si>
  <si>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</si>
  <si>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</si>
  <si>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</si>
  <si>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</si>
  <si>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</si>
  <si>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</si>
  <si>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</si>
  <si>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</si>
  <si>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</si>
  <si>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</si>
  <si>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</si>
  <si>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</si>
  <si>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</si>
  <si>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</si>
  <si>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</si>
  <si>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</si>
  <si>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</si>
  <si>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</si>
  <si>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</si>
  <si>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</si>
  <si>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</si>
  <si>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</si>
  <si>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</si>
  <si>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</si>
  <si>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</si>
  <si>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</si>
  <si>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</si>
  <si>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</si>
  <si>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</si>
  <si>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</si>
  <si>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</si>
  <si>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</si>
  <si>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</si>
  <si>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</si>
  <si>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</si>
  <si>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</si>
  <si>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</si>
  <si>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</si>
  <si>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</si>
  <si>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</si>
  <si>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</si>
  <si>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</si>
  <si>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</si>
  <si>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</si>
  <si>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</si>
  <si>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</si>
  <si>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</si>
  <si>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</si>
  <si>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</si>
  <si>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</si>
  <si>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</si>
  <si>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</si>
  <si>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</si>
  <si>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</si>
  <si>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</si>
  <si>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</si>
  <si>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</si>
  <si>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</si>
  <si>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</si>
  <si>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</si>
  <si>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</si>
  <si>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</si>
  <si>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</si>
  <si>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</si>
  <si>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</si>
  <si>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</si>
  <si>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</si>
  <si>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</si>
  <si>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</si>
  <si>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</si>
  <si>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</si>
  <si>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</si>
  <si>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</si>
  <si>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</si>
  <si>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</si>
  <si>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</si>
  <si>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</si>
  <si>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</si>
  <si>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</si>
  <si>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</si>
  <si>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</si>
  <si>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</si>
  <si>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</si>
  <si>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</si>
  <si>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</si>
  <si>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</si>
  <si>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</si>
  <si>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</si>
  <si>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</si>
  <si>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</si>
  <si>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</si>
  <si>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</si>
  <si>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</si>
  <si>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</si>
  <si>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</si>
  <si>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</si>
  <si>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</si>
  <si>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</si>
  <si>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</si>
  <si>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</si>
  <si>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</si>
  <si>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</si>
  <si>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</si>
  <si>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</si>
  <si>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</si>
  <si>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</si>
  <si>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</si>
  <si>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</si>
  <si>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</si>
  <si>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</si>
  <si>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</si>
  <si>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</si>
  <si>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</si>
  <si>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</si>
  <si>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</si>
  <si>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</si>
  <si>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</si>
  <si>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</si>
  <si>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</si>
  <si>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</si>
  <si>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</si>
  <si>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</si>
  <si>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</si>
  <si>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</si>
  <si>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</si>
  <si>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</si>
  <si>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</si>
  <si>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</si>
  <si>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</si>
  <si>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</si>
  <si>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</si>
  <si>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</si>
  <si>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</si>
  <si>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</si>
  <si>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</si>
  <si>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</si>
  <si>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</si>
  <si>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</si>
  <si>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</si>
  <si>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</si>
  <si>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</si>
  <si>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</si>
  <si>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</si>
  <si>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</si>
  <si>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</si>
  <si>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</si>
  <si>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</si>
  <si>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</si>
  <si>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</si>
  <si>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</si>
  <si>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</si>
  <si>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</si>
  <si>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</si>
  <si>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</si>
  <si>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</si>
  <si>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</si>
  <si>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</si>
  <si>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</si>
  <si>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</si>
  <si>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</si>
  <si>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</si>
  <si>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</si>
  <si>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</si>
  <si>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</si>
  <si>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</si>
  <si>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</si>
  <si>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</si>
  <si>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</si>
  <si>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</si>
  <si>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</si>
  <si>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</si>
  <si>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</si>
  <si>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</si>
  <si>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</si>
  <si>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</si>
  <si>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</si>
  <si>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</si>
  <si>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</si>
  <si>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</si>
  <si>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</si>
  <si>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</si>
  <si>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</si>
  <si>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</si>
  <si>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</si>
  <si>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</si>
  <si>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</si>
  <si>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</si>
  <si>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</si>
  <si>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</si>
  <si>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</si>
  <si>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</si>
  <si>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</si>
  <si>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</si>
  <si>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</si>
  <si>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</si>
  <si>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</si>
  <si>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</si>
  <si>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</si>
  <si>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</si>
  <si>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</si>
  <si>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</si>
  <si>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</si>
  <si>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</si>
  <si>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</si>
  <si>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</si>
  <si>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</si>
  <si>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</si>
  <si>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</si>
  <si>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</si>
  <si>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</si>
  <si>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</si>
  <si>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</si>
  <si>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</si>
  <si>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</si>
  <si>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</si>
  <si>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</si>
  <si>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</si>
  <si>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</si>
  <si>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</si>
  <si>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</si>
  <si>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</si>
  <si>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</si>
  <si>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</si>
  <si>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</si>
  <si>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</si>
  <si>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</si>
  <si>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</si>
  <si>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</si>
  <si>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</si>
  <si>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</si>
  <si>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</si>
  <si>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</si>
  <si>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</si>
  <si>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</si>
  <si>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</si>
  <si>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</si>
  <si>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</si>
  <si>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</si>
  <si>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</si>
  <si>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</si>
  <si>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</si>
  <si>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</si>
  <si>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</si>
  <si>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</si>
  <si>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</si>
  <si>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</si>
  <si>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</si>
  <si>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</si>
  <si>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</si>
  <si>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</si>
  <si>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</si>
  <si>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</si>
  <si>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</si>
  <si>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</si>
  <si>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</si>
  <si>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</si>
  <si>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</si>
  <si>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</si>
  <si>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</si>
  <si>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</si>
  <si>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</si>
  <si>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</si>
  <si>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</si>
  <si>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</si>
  <si>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</si>
  <si>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</si>
  <si>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</si>
  <si>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</si>
  <si>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</si>
  <si>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</si>
  <si>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</si>
  <si>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</si>
  <si>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</si>
  <si>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</si>
  <si>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</si>
  <si>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</si>
  <si>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</si>
  <si>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</si>
  <si>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</si>
  <si>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</si>
  <si>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</si>
  <si>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</si>
  <si>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</si>
  <si>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</si>
  <si>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</si>
  <si>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</si>
  <si>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</si>
  <si>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</si>
  <si>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</si>
  <si>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</si>
  <si>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</si>
  <si>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</si>
  <si>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</si>
  <si>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</si>
  <si>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</si>
  <si>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</si>
  <si>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</si>
  <si>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</si>
  <si>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</si>
  <si>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</si>
  <si>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</si>
  <si>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</si>
  <si>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</si>
  <si>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</si>
  <si>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</si>
  <si>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</si>
  <si>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</si>
  <si>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</si>
  <si>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</si>
  <si>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</si>
  <si>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</si>
  <si>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</si>
  <si>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</si>
  <si>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</si>
  <si>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</si>
  <si>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</si>
  <si>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</si>
  <si>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</si>
  <si>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</si>
  <si>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</si>
  <si>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</si>
  <si>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</si>
  <si>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</si>
  <si>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</si>
  <si>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</si>
  <si>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</si>
  <si>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</si>
  <si>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</si>
  <si>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</si>
  <si>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</si>
  <si>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</si>
  <si>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</si>
  <si>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</si>
  <si>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</si>
  <si>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</si>
  <si>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</si>
  <si>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</si>
  <si>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</si>
  <si>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</si>
  <si>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</si>
  <si>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</si>
  <si>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</si>
  <si>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</si>
  <si>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</si>
  <si>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</si>
  <si>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</si>
  <si>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</si>
  <si>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</si>
  <si>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</si>
  <si>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</si>
  <si>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</si>
  <si>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</si>
  <si>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</si>
  <si>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</si>
  <si>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</si>
  <si>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</si>
  <si>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</si>
  <si>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</si>
  <si>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</si>
  <si>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</si>
  <si>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</si>
  <si>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</si>
  <si>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</si>
  <si>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</si>
  <si>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</si>
  <si>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</si>
  <si>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</si>
  <si>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</si>
  <si>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</si>
  <si>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</si>
  <si>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</si>
  <si>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</si>
  <si>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</si>
  <si>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</si>
  <si>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</si>
  <si>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</si>
  <si>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</si>
  <si>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</si>
  <si>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</si>
  <si>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</si>
  <si>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</si>
  <si>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</si>
  <si>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</si>
  <si>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</si>
  <si>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</si>
  <si>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</si>
  <si>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</si>
  <si>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</si>
  <si>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</si>
  <si>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</si>
  <si>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</si>
  <si>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</si>
  <si>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</si>
  <si>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</si>
  <si>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</si>
  <si>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</si>
  <si>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</si>
  <si>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</si>
  <si>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</si>
  <si>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</si>
  <si>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</si>
  <si>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</si>
  <si>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</si>
  <si>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</si>
  <si>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</si>
  <si>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</si>
  <si>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</si>
  <si>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</si>
  <si>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</si>
  <si>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</si>
  <si>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</si>
  <si>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</si>
  <si>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</si>
  <si>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</si>
  <si>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</si>
  <si>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</si>
  <si>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</si>
  <si>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</si>
  <si>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</si>
  <si>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</si>
  <si>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</si>
  <si>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</si>
  <si>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</si>
  <si>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</si>
  <si>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</si>
  <si>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</si>
  <si>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</si>
  <si>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</si>
  <si>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</si>
  <si>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</si>
  <si>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</si>
  <si>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</si>
  <si>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</si>
  <si>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</si>
  <si>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</si>
  <si>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</si>
  <si>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</si>
  <si>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</si>
  <si>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</si>
  <si>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</si>
  <si>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</si>
  <si>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</si>
  <si>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</si>
  <si>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</si>
  <si>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</si>
  <si>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</si>
  <si>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</si>
  <si>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</si>
  <si>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</si>
  <si>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</si>
  <si>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</si>
  <si>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</si>
  <si>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</si>
  <si>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</si>
  <si>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</si>
  <si>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</si>
  <si>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</si>
  <si>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</si>
  <si>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</si>
  <si>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</si>
  <si>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</si>
  <si>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</si>
  <si>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</si>
  <si>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</si>
  <si>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</si>
  <si>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</si>
  <si>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</si>
  <si>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</si>
  <si>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</si>
  <si>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</si>
  <si>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</si>
  <si>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</si>
  <si>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</si>
  <si>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</si>
  <si>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</si>
  <si>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</si>
  <si>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</si>
  <si>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</si>
  <si>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</si>
  <si>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</si>
  <si>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</si>
  <si>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</si>
  <si>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</si>
  <si>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</si>
  <si>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</si>
  <si>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</si>
  <si>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</si>
  <si>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</si>
  <si>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</si>
  <si>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</si>
  <si>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</si>
  <si>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</si>
  <si>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</si>
  <si>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</si>
  <si>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</si>
  <si>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</si>
  <si>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</si>
  <si>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</si>
  <si>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</si>
  <si>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</si>
  <si>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</si>
  <si>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</si>
  <si>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</si>
  <si>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</si>
  <si>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</si>
  <si>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</si>
  <si>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</si>
  <si>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</si>
  <si>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</si>
  <si>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</si>
  <si>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</si>
  <si>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</si>
  <si>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</si>
  <si>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</si>
  <si>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</si>
  <si>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</si>
  <si>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</si>
  <si>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</si>
  <si>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</si>
  <si>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</si>
  <si>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</si>
  <si>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</si>
  <si>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</si>
  <si>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</si>
  <si>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</si>
  <si>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</si>
  <si>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</si>
  <si>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</si>
  <si>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</si>
  <si>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</si>
  <si>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</si>
  <si>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</si>
  <si>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</si>
  <si>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</si>
  <si>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</si>
  <si>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</si>
  <si>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</si>
  <si>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</si>
  <si>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</si>
  <si>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</si>
  <si>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</si>
  <si>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</si>
  <si>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</si>
  <si>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</si>
  <si>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</si>
  <si>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</si>
  <si>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</si>
  <si>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</si>
  <si>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</si>
  <si>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</si>
  <si>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</si>
  <si>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</si>
  <si>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</si>
  <si>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</si>
  <si>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</si>
  <si>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</si>
  <si>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</si>
  <si>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</si>
  <si>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</si>
  <si>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</si>
  <si>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</si>
  <si>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</si>
  <si>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</si>
  <si>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</si>
  <si>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</si>
  <si>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</si>
  <si>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</si>
  <si>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</si>
  <si>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</si>
  <si>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</si>
  <si>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</si>
  <si>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</si>
  <si>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</si>
  <si>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</si>
  <si>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</si>
  <si>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</si>
  <si>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</si>
  <si>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</si>
  <si>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</si>
  <si>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</si>
  <si>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</si>
  <si>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</si>
  <si>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</si>
  <si>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</si>
  <si>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</si>
  <si>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</si>
  <si>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</si>
  <si>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</si>
  <si>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</si>
  <si>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</si>
  <si>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</si>
  <si>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</si>
  <si>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</si>
  <si>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</si>
  <si>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</si>
  <si>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</si>
  <si>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</si>
  <si>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</si>
  <si>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</si>
  <si>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</si>
  <si>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</si>
  <si>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</si>
  <si>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</si>
  <si>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</si>
  <si>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</si>
  <si>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</si>
  <si>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</si>
  <si>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</si>
  <si>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</si>
  <si>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</si>
  <si>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</si>
  <si>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</si>
  <si>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</si>
  <si>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</si>
  <si>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</si>
  <si>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</si>
  <si>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</si>
  <si>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</si>
  <si>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</si>
  <si>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</si>
  <si>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</si>
  <si>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</si>
  <si>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</si>
  <si>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</si>
  <si>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</si>
  <si>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</si>
  <si>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</si>
  <si>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</si>
  <si>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</si>
  <si>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</si>
  <si>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</si>
  <si>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</si>
  <si>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</si>
  <si>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</si>
  <si>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</si>
  <si>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</si>
  <si>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</si>
  <si>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</si>
  <si>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</si>
  <si>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</si>
  <si>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</si>
  <si>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</si>
  <si>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</si>
  <si>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</si>
  <si>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</si>
  <si>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</si>
  <si>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</si>
  <si>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</si>
  <si>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</si>
  <si>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</si>
  <si>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</si>
  <si>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</si>
  <si>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</si>
  <si>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</si>
  <si>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</si>
  <si>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</si>
  <si>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</si>
  <si>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</si>
  <si>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</si>
  <si>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</si>
  <si>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</si>
  <si>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</si>
  <si>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</si>
  <si>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</si>
  <si>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</si>
  <si>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</si>
  <si>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</si>
  <si>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</si>
  <si>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</si>
  <si>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</si>
  <si>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</si>
  <si>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</si>
  <si>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</si>
  <si>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</si>
  <si>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</si>
  <si>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</si>
  <si>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</si>
  <si>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</si>
  <si>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</si>
  <si>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</si>
  <si>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</si>
  <si>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</si>
  <si>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</si>
  <si>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</si>
  <si>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</si>
  <si>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</si>
  <si>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</si>
  <si>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</si>
  <si>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</si>
  <si>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</si>
  <si>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</si>
  <si>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</si>
  <si>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</si>
  <si>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</si>
  <si>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</si>
  <si>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</si>
  <si>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</si>
  <si>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</si>
  <si>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</si>
  <si>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</si>
  <si>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</si>
  <si>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</si>
  <si>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</si>
  <si>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</si>
  <si>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</si>
  <si>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</si>
  <si>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</si>
  <si>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</si>
  <si>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</si>
  <si>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</si>
  <si>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</si>
  <si>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</si>
  <si>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</si>
  <si>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</si>
  <si>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</si>
  <si>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</si>
  <si>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</si>
  <si>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</si>
  <si>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</si>
  <si>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</si>
  <si>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</si>
  <si>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</si>
  <si>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</si>
  <si>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</si>
  <si>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</si>
  <si>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</si>
  <si>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</si>
  <si>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</si>
  <si>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</si>
  <si>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</si>
  <si>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</si>
  <si>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</si>
  <si>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</si>
  <si>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</si>
  <si>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</si>
  <si>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</si>
  <si>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</si>
  <si>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</si>
  <si>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</si>
  <si>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</si>
  <si>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</si>
  <si>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</si>
  <si>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</si>
  <si>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</si>
  <si>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</si>
  <si>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</si>
  <si>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</si>
  <si>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</si>
  <si>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</si>
  <si>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</si>
  <si>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</si>
  <si>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</si>
  <si>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</si>
  <si>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</si>
  <si>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</si>
  <si>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</si>
  <si>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</si>
  <si>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</si>
  <si>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</si>
  <si>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</si>
  <si>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</si>
  <si>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</si>
  <si>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</si>
  <si>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</si>
  <si>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</si>
  <si>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</si>
  <si>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</si>
  <si>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</si>
  <si>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</si>
  <si>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</si>
  <si>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</si>
  <si>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</si>
  <si>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</si>
  <si>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</si>
  <si>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</si>
  <si>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</si>
  <si>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</si>
  <si>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</si>
  <si>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</si>
  <si>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</si>
  <si>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</si>
  <si>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</si>
  <si>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</si>
  <si>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</si>
  <si>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</si>
  <si>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</si>
  <si>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</si>
  <si>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</si>
  <si>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</si>
  <si>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</si>
  <si>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</si>
  <si>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</si>
  <si>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</si>
  <si>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</si>
  <si>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</si>
  <si>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</si>
  <si>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</si>
  <si>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</si>
  <si>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</si>
  <si>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</si>
  <si>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</si>
  <si>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</si>
  <si>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</si>
  <si>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</si>
  <si>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</si>
  <si>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</si>
  <si>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</si>
  <si>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</si>
  <si>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</si>
  <si>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</si>
  <si>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</si>
  <si>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</si>
  <si>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</si>
  <si>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</si>
  <si>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</si>
  <si>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</si>
  <si>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</si>
  <si>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</si>
  <si>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</si>
  <si>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</si>
  <si>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</si>
  <si>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</si>
  <si>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</si>
  <si>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</si>
  <si>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</si>
  <si>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</si>
  <si>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</si>
  <si>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</si>
  <si>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</si>
  <si>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</si>
  <si>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</si>
  <si>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</si>
  <si>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</si>
  <si>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</si>
  <si>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</si>
  <si>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</si>
  <si>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</si>
  <si>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</si>
  <si>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</si>
  <si>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</si>
  <si>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</si>
  <si>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</si>
  <si>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</si>
  <si>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</si>
  <si>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</si>
  <si>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</si>
  <si>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</si>
  <si>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</si>
  <si>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</si>
  <si>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</si>
  <si>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</si>
  <si>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</si>
  <si>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</si>
  <si>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</si>
  <si>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</si>
  <si>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</si>
  <si>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</si>
  <si>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</si>
  <si>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</si>
  <si>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</si>
  <si>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</si>
  <si>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</si>
  <si>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</si>
  <si>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</si>
  <si>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</si>
  <si>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</si>
  <si>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</si>
  <si>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</si>
  <si>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</si>
  <si>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</si>
  <si>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</si>
  <si>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</si>
  <si>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</si>
  <si>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</si>
  <si>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</si>
  <si>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</si>
  <si>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</si>
  <si>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</si>
  <si>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</si>
  <si>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</si>
  <si>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</si>
  <si>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</si>
  <si>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</si>
  <si>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</si>
  <si>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</si>
  <si>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</si>
  <si>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</si>
  <si>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</si>
  <si>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</si>
  <si>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</si>
  <si>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</si>
  <si>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</si>
  <si>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</si>
  <si>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</si>
  <si>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</si>
  <si>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</si>
  <si>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</si>
  <si>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</si>
  <si>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</si>
  <si>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</si>
  <si>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</si>
  <si>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</si>
  <si>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</si>
  <si>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</si>
  <si>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</si>
  <si>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</si>
  <si>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</si>
  <si>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</si>
  <si>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</si>
  <si>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</si>
  <si>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</si>
  <si>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</si>
  <si>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</si>
  <si>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</si>
  <si>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</si>
  <si>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</si>
  <si>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</si>
  <si>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</si>
  <si>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</si>
  <si>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</si>
  <si>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</si>
  <si>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</si>
  <si>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</si>
  <si>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</si>
  <si>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</si>
  <si>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</si>
  <si>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</si>
  <si>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</si>
  <si>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</si>
  <si>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</si>
  <si>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</si>
  <si>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</si>
  <si>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</si>
  <si>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</si>
  <si>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</si>
  <si>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</si>
  <si>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</si>
  <si>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</si>
  <si>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</si>
  <si>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</si>
  <si>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</si>
  <si>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</si>
  <si>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</si>
  <si>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</si>
  <si>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</si>
  <si>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</si>
  <si>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</si>
  <si>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</si>
  <si>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</si>
  <si>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</si>
  <si>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</si>
  <si>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</si>
  <si>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</si>
  <si>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</si>
  <si>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</si>
  <si>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</si>
  <si>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</si>
  <si>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</si>
  <si>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</si>
  <si>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</si>
  <si>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</si>
  <si>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</si>
  <si>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</si>
  <si>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</si>
  <si>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</si>
  <si>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</si>
  <si>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</si>
  <si>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</si>
  <si>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</si>
  <si>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</si>
  <si>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</si>
  <si>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</si>
  <si>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</si>
  <si>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</si>
  <si>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</si>
  <si>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</si>
  <si>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</si>
  <si>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</si>
  <si>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</si>
  <si>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</si>
  <si>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</si>
  <si>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</si>
  <si>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</si>
  <si>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</si>
  <si>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RCC Pipe Type NP-3 (2.5 mtr long) on first class bedding - 450 mm</t>
  </si>
  <si>
    <t>50 kVA (Copper winding) 33/0.4 kV</t>
  </si>
  <si>
    <t>Modem (4G)</t>
  </si>
  <si>
    <t>MODEM</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</si>
  <si>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</si>
  <si>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</si>
  <si>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</si>
  <si>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</si>
  <si>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</si>
  <si>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</si>
  <si>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</si>
  <si>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</si>
  <si>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 xml:space="preserve">New SAP Bin Code </t>
  </si>
  <si>
    <t>33 kV Polymeric Pin insulator with Pin</t>
  </si>
  <si>
    <t>(i)</t>
  </si>
  <si>
    <t>(ii)</t>
  </si>
  <si>
    <t>--</t>
  </si>
  <si>
    <t>S.No.</t>
  </si>
  <si>
    <t>Stay Clamp for "H" Beam</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</si>
  <si>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</si>
  <si>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</si>
  <si>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THIS JOB NOT TO BE USED FROM YEAR 2023-24</t>
  </si>
  <si>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</si>
  <si>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</si>
  <si>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</si>
  <si>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</si>
  <si>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</si>
  <si>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</si>
  <si>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</si>
  <si>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</si>
  <si>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Bin code changed.</t>
  </si>
  <si>
    <t>Job of Bin code 7130650001 has been raplaced by two types of soil strata as Hard Soil; and Black Cotton Soil</t>
  </si>
  <si>
    <t>Amount</t>
  </si>
  <si>
    <t>11 kV DO fuse &amp; LA mounting DC Cross arm (75x40 mm)</t>
  </si>
  <si>
    <t xml:space="preserve">11 kV DO Fuse unit </t>
  </si>
  <si>
    <t>11 kV Polymer Lightning Arrestors</t>
  </si>
  <si>
    <t>MS Nuts &amp; Bolts</t>
  </si>
  <si>
    <t>i</t>
  </si>
  <si>
    <t>ii</t>
  </si>
  <si>
    <t>iii</t>
  </si>
  <si>
    <t>iv</t>
  </si>
  <si>
    <t>v</t>
  </si>
  <si>
    <t>COST SCHEDULE  B -1</t>
  </si>
  <si>
    <t xml:space="preserve">Rate  </t>
  </si>
  <si>
    <t>Proposed 33/11 kV S/s expandable to 2x1.6 MVA with control room</t>
  </si>
  <si>
    <t>Proposed 33/11 kV S/s expandable to 2x3.15 MVA with control room</t>
  </si>
  <si>
    <t>Proposed 33/11 kV S/s expandable to 2x5 MVA with control room</t>
  </si>
  <si>
    <t>LAND AND CIVIL WORKS (Rate as per SoR PWD)</t>
  </si>
  <si>
    <t xml:space="preserve">i </t>
  </si>
  <si>
    <t>iv (a)</t>
  </si>
  <si>
    <t>M</t>
  </si>
  <si>
    <t>iv (b)</t>
  </si>
  <si>
    <t>vi</t>
  </si>
  <si>
    <r>
      <rPr>
        <sz val="11"/>
        <color indexed="8"/>
        <rFont val="Arial"/>
        <family val="2"/>
      </rPr>
      <t>Providing and filling in plinth with sand  / crusher dust and hard moorum under floor in layers not exceeding 20 cm  in depth consolidating each deposited layer by ramming and watering with a lead upto 50 M and lift upto 1.5 M.</t>
    </r>
    <r>
      <rPr>
        <b/>
        <sz val="11"/>
        <color indexed="12"/>
        <rFont val="Arial"/>
        <family val="2"/>
      </rPr>
      <t xml:space="preserve"> </t>
    </r>
    <r>
      <rPr>
        <b/>
        <sz val="11"/>
        <rFont val="Arial"/>
        <family val="2"/>
      </rPr>
      <t>(Moorum measured in stacks will be reduced by 16% for voids).</t>
    </r>
  </si>
  <si>
    <t>NAME CHANGED</t>
  </si>
  <si>
    <t>vii</t>
  </si>
  <si>
    <t>Cu. M</t>
  </si>
  <si>
    <t>viii (a)</t>
  </si>
  <si>
    <t>viii (b)</t>
  </si>
  <si>
    <t>ix</t>
  </si>
  <si>
    <t>x</t>
  </si>
  <si>
    <t>xi</t>
  </si>
  <si>
    <t>xii</t>
  </si>
  <si>
    <t>Sub total-1</t>
  </si>
  <si>
    <t>EQUIPMENTS</t>
  </si>
  <si>
    <t xml:space="preserve">33/11 kV transformer 1.60 MVA </t>
  </si>
  <si>
    <t xml:space="preserve">33/11 kV transformer 3.15 MVA </t>
  </si>
  <si>
    <t xml:space="preserve">33/11 kV transformer 5.00 MVA </t>
  </si>
  <si>
    <t>33 kV VCB (With CT's &amp; panel)</t>
  </si>
  <si>
    <t>(i) 33 kV VCB (Without CT's &amp; Panel)</t>
  </si>
  <si>
    <t xml:space="preserve">(ii) 33 kV Control Panel </t>
  </si>
  <si>
    <t>(iii) 33 kV CT's (200-100/5-5) Amps</t>
  </si>
  <si>
    <t>11 kV VCB for X'mer protection (With CTs &amp; panel)</t>
  </si>
  <si>
    <t>(i) 11 kV VCB (Without CT's &amp; Panel)</t>
  </si>
  <si>
    <t xml:space="preserve">(ii) 11 kV Control Panel for Transformer Protection </t>
  </si>
  <si>
    <t xml:space="preserve">(iii) 11 kV CT's 300-150/5 Amps </t>
  </si>
  <si>
    <t>11 kV VCB for feeder protection with CTs &amp; panel.</t>
  </si>
  <si>
    <t>(i) 11 kV VCB with Relay &amp; Control Panel</t>
  </si>
  <si>
    <t>(ii) 11 kV CT's 200-100/5 Amps</t>
  </si>
  <si>
    <t>33 kV Isolator (600 A.) Set without earth switch</t>
  </si>
  <si>
    <t>11 kV Isolator (600 A.) (including 2 Nos. for capacitor bank) Set</t>
  </si>
  <si>
    <t xml:space="preserve">33 kV DO Fuse unit </t>
  </si>
  <si>
    <t>viii</t>
  </si>
  <si>
    <t>xiii</t>
  </si>
  <si>
    <t>Single phase 33 kV PT</t>
  </si>
  <si>
    <t>xiv</t>
  </si>
  <si>
    <t>xv</t>
  </si>
  <si>
    <t>xvi</t>
  </si>
  <si>
    <t xml:space="preserve">Single phase 11 kV PT's </t>
  </si>
  <si>
    <t>xvii</t>
  </si>
  <si>
    <t>LT Meter (CT Operated) 100/5 A with CT's</t>
  </si>
  <si>
    <t>(ii) LT CT 100/5 A</t>
  </si>
  <si>
    <t>xviii</t>
  </si>
  <si>
    <r>
      <t>H.T. STATIC TRIVECTOR METERS</t>
    </r>
    <r>
      <rPr>
        <b/>
        <sz val="11"/>
        <rFont val="Arial"/>
        <family val="2"/>
      </rPr>
      <t xml:space="preserve"> </t>
    </r>
  </si>
  <si>
    <t>xix</t>
  </si>
  <si>
    <t>Lead Acid Battery with automatic charger</t>
  </si>
  <si>
    <t xml:space="preserve">(i) Battery </t>
  </si>
  <si>
    <t>(ii) Battery Charger</t>
  </si>
  <si>
    <t>xx</t>
  </si>
  <si>
    <t>33/0.4 kV station transformer (50 kVA)</t>
  </si>
  <si>
    <t>xxi</t>
  </si>
  <si>
    <t>xxii</t>
  </si>
  <si>
    <t>LT Distribution box for 63 kVA X'mer</t>
  </si>
  <si>
    <t>xxiii</t>
  </si>
  <si>
    <t>LT Distribution box for 100 kVA X'mer</t>
  </si>
  <si>
    <t>xxiv</t>
  </si>
  <si>
    <t xml:space="preserve">11 Mtr long 152 x 152 mm H-Beam (37.1 Kg/ Mtr weight) i.e.  37.1x11 mtr =408.1 Kg/pole x 6 Nos = 2448.6 Kgs </t>
  </si>
  <si>
    <t>xxv</t>
  </si>
  <si>
    <t xml:space="preserve">Control cable </t>
  </si>
  <si>
    <t>a</t>
  </si>
  <si>
    <t>8 Core  2.5 Sqmm. (unarmoured)</t>
  </si>
  <si>
    <t>b</t>
  </si>
  <si>
    <t>4 Core  2.5 Sqmm. (unarmoured)</t>
  </si>
  <si>
    <t>c</t>
  </si>
  <si>
    <t>2 Core  2.5 Sqmm. (unarmoured)</t>
  </si>
  <si>
    <t>xxvi</t>
  </si>
  <si>
    <t xml:space="preserve">Tee Clamp for Dog Conductor  </t>
  </si>
  <si>
    <t>xxvii</t>
  </si>
  <si>
    <t>Danger Board for 33 kV &amp; 11 kV equipment / supply pole</t>
  </si>
  <si>
    <t>xxviii</t>
  </si>
  <si>
    <t xml:space="preserve">60 Kg/Mtr 13.0 Mtr long Rails (60*5 = 300 Kg each) </t>
  </si>
  <si>
    <t>xxix</t>
  </si>
  <si>
    <t>xxx</t>
  </si>
  <si>
    <t>Sub-total - 2</t>
  </si>
  <si>
    <t>STRUCTURE AND BUS BAR ARRANGEMENTS: -</t>
  </si>
  <si>
    <t xml:space="preserve">8 Mtr long 152 x 152 mm H-Beam (37.1 Kg/ Mtr weight) i.e.  37.1x8 mtr =296.8 kg/pole x 10 Nos = 2968 Kgs. </t>
  </si>
  <si>
    <t xml:space="preserve">7 Mtr long 152 x 152 mm H-Beam (37.1 Kg/ Mtr weight) i.e. 37.1x7mtr = 259.7 Kg/pole x 4 Nos = 1038.8 Kgs. </t>
  </si>
  <si>
    <t xml:space="preserve">11 Mtr long 152 x 152 mm H-Beam (37.1 Kg/ Mtr weight) i.e.  37.1x11 mtr =408.1 Kg/pole x 8 Nos = 3264.8 Kgs </t>
  </si>
  <si>
    <t>MS DC Cross arm (100 x 50 x 6 mm Channel) 5.2 Mtr long Set</t>
  </si>
  <si>
    <t>MS DC Cross arm (100 x 50 x 6 mm Channel) 3.8 Mtr long Set</t>
  </si>
  <si>
    <t>MS DC Cross arm (100 x 50 x 6 mm Channel) 2.7 Mtr long Set</t>
  </si>
  <si>
    <t xml:space="preserve">R.S. Joist (175x85 mm) </t>
  </si>
  <si>
    <t>ACSR conductor 100 Sqmm Al Eq. (Dog)</t>
  </si>
  <si>
    <t>33 kV Polymeric Pin Insulator with Pin</t>
  </si>
  <si>
    <t xml:space="preserve">11 kV Polymeric Pin Insulator with Pin </t>
  </si>
  <si>
    <t>Polymer Disc Insulator for 33 kV Side</t>
  </si>
  <si>
    <t>33 kV Strain Hardware fitting</t>
  </si>
  <si>
    <t>Polymer Disc insulator for 11 kV side (double disc)</t>
  </si>
  <si>
    <t>33 kV Strain Plate 8 mm thick</t>
  </si>
  <si>
    <t>Sub-total - 3</t>
  </si>
  <si>
    <t>OTHER MISCELLANEOUS ITEMS: -</t>
  </si>
  <si>
    <t>Concreting of structures &amp; foundation (1:3:6)</t>
  </si>
  <si>
    <t xml:space="preserve"> PVC insulated Single Core 70 Sqmm  Armoured cable.</t>
  </si>
  <si>
    <t>16 Sqmm 4-core Cable for Switch yard lighting, tripping arrangement &amp; system control (armoured)</t>
  </si>
  <si>
    <t xml:space="preserve">Fixing of 33/11 kV S/S (Name Plate) Board made up of 2 mm thick MS Sheet of size 5'x8' as per approved drawing. </t>
  </si>
  <si>
    <t>Earthing of Sub-station including Distribution Transformer earthing.</t>
  </si>
  <si>
    <t xml:space="preserve">(iv) GI wire 8 SWG </t>
  </si>
  <si>
    <t>(v) GI Nuts and bolts 16x40 mm</t>
  </si>
  <si>
    <t>(vi) GI Nuts and bolts 16x65 mm</t>
  </si>
  <si>
    <t>(vii) GI Spring washers</t>
  </si>
  <si>
    <t>(i) MS Nuts and bolts 16x40 mm</t>
  </si>
  <si>
    <t>(ii) MS Nuts and bolts 16x65 mm</t>
  </si>
  <si>
    <t>(iii) MS Nuts and bolts 16x90 mm</t>
  </si>
  <si>
    <t>(iv) MS Nuts and bolts 16x160 mm</t>
  </si>
  <si>
    <t>(v) MS Nuts and bolts 16x200 mm</t>
  </si>
  <si>
    <t>(vi) MS Nuts and bolts 16x250 mm</t>
  </si>
  <si>
    <t xml:space="preserve">Furniture </t>
  </si>
  <si>
    <t>(i) Table 4'x2.5'</t>
  </si>
  <si>
    <t>(ii) Chair</t>
  </si>
  <si>
    <t xml:space="preserve"> Fire fighting equipments </t>
  </si>
  <si>
    <t xml:space="preserve">(i) Fire fighting equipments (dry chemical powder type 5 Kg capacity) </t>
  </si>
  <si>
    <r>
      <t>(ii) Fire fighting equipments CO</t>
    </r>
    <r>
      <rPr>
        <vertAlign val="subscript"/>
        <sz val="11"/>
        <rFont val="Arial"/>
        <family val="2"/>
      </rPr>
      <t>2</t>
    </r>
    <r>
      <rPr>
        <sz val="11"/>
        <rFont val="Arial"/>
        <family val="2"/>
      </rPr>
      <t xml:space="preserve"> fire extinguisher of 2 Kg Capacity)  </t>
    </r>
  </si>
  <si>
    <t>Sub-total - 4</t>
  </si>
  <si>
    <t xml:space="preserve">Services on S/s earthing </t>
  </si>
  <si>
    <t>(iii)</t>
  </si>
  <si>
    <t>Services on Painting of structures</t>
  </si>
  <si>
    <t>(iv)</t>
  </si>
  <si>
    <t xml:space="preserve">Services on Labelling of equipments </t>
  </si>
  <si>
    <t>Total Cost (Rs In lakhs)</t>
  </si>
  <si>
    <t>Grand Total estimated cost including GST (Rounded off)</t>
  </si>
  <si>
    <t>Grand Total cost (Rs in LAKHS)</t>
  </si>
  <si>
    <t>(1)</t>
  </si>
  <si>
    <t>(2)</t>
  </si>
  <si>
    <t>(3)</t>
  </si>
  <si>
    <t>The cost of  land is not taken in to account since normally CSPDCL acquires Govt. land at negligible cost. How ever needs to be procure other than Govt. land then should be added actual cost.</t>
  </si>
  <si>
    <t>COST SCHEDULE   B-2</t>
  </si>
  <si>
    <r>
      <t xml:space="preserve">      </t>
    </r>
    <r>
      <rPr>
        <b/>
        <u/>
        <sz val="11"/>
        <rFont val="Arial"/>
        <family val="2"/>
      </rPr>
      <t>( 33 kV SUB-STATION )</t>
    </r>
  </si>
  <si>
    <r>
      <t xml:space="preserve">   </t>
    </r>
    <r>
      <rPr>
        <b/>
        <u/>
        <sz val="11"/>
        <rFont val="Arial"/>
        <family val="2"/>
      </rPr>
      <t>POWER TRANSFORMERS</t>
    </r>
  </si>
  <si>
    <t>1600 kVA</t>
  </si>
  <si>
    <t>3150 kVA</t>
  </si>
  <si>
    <t>5000 kVA</t>
  </si>
  <si>
    <t>Cost of Transformer as per Schedule of rates</t>
  </si>
  <si>
    <t>Power Transformer 3150 kVA</t>
  </si>
  <si>
    <t>Power Transformer 5000 kVA</t>
  </si>
  <si>
    <t>Labour charges as per Schedule BL-3</t>
  </si>
  <si>
    <t>COST  SCHEDULE  B-3</t>
  </si>
  <si>
    <t>( 33 kV SUB-STATIONS )</t>
  </si>
  <si>
    <t>SCHEDULE FOR INSTALLATION OF ADDITIONAL TRANSFORMER FOR PARALLEL OPERATION WITH TWO ADDITIONAL BAY ON 11 kV SIDE</t>
  </si>
  <si>
    <t>Sub-station capacity</t>
  </si>
  <si>
    <t>Reason</t>
  </si>
  <si>
    <t>1.6 MVA</t>
  </si>
  <si>
    <t>3.15 MVA</t>
  </si>
  <si>
    <t>5.0 MVA</t>
  </si>
  <si>
    <t>Power Transformer 33/11 kV</t>
  </si>
  <si>
    <t>Power Transformer 1.6 MVA</t>
  </si>
  <si>
    <t>Power Transformer 3.15 MVA</t>
  </si>
  <si>
    <t>Power Transformer 5 MVA</t>
  </si>
  <si>
    <t>33 kV VCB  with CT's and panels.</t>
  </si>
  <si>
    <t>(i) 33 kV VCB ( without CT's and panels)</t>
  </si>
  <si>
    <t>(ii) 33 kV Control Panel</t>
  </si>
  <si>
    <t>11 kV VCB for X'mer protection with CT's and panels.</t>
  </si>
  <si>
    <t>(i) 11 kV VCB (without CTs &amp; Panel)</t>
  </si>
  <si>
    <t>(ii) 11 kV Control Panel for X-mer Protection</t>
  </si>
  <si>
    <t>(iii) 11 kV CT's 300-150/5 Amps</t>
  </si>
  <si>
    <t>11 kV VCB for feeder protection with  CT's and panels.</t>
  </si>
  <si>
    <t>(ii) 11 kV Control Panel for feeder protection</t>
  </si>
  <si>
    <t>(iii) 11 kV CT's 200-100/5 Amps</t>
  </si>
  <si>
    <t>33 kV DO Fuse Unit</t>
  </si>
  <si>
    <r>
      <t xml:space="preserve">33 kV isolator, 600 A. Without earth switch </t>
    </r>
    <r>
      <rPr>
        <sz val="14"/>
        <rFont val="Arial"/>
        <family val="2"/>
      </rPr>
      <t xml:space="preserve"> </t>
    </r>
  </si>
  <si>
    <t>11 kV isolator, 600 A</t>
  </si>
  <si>
    <r>
      <t>H.T. STATIC TRIVECTOR METERS</t>
    </r>
    <r>
      <rPr>
        <b/>
        <sz val="10"/>
        <rFont val="Arial"/>
        <family val="2"/>
      </rPr>
      <t xml:space="preserve"> </t>
    </r>
  </si>
  <si>
    <t>33 kV Single Phase PT</t>
  </si>
  <si>
    <t>11 kV Single Phase PT</t>
  </si>
  <si>
    <t>STRUCTURE AND BUS BAR ARRANGEMENT</t>
  </si>
  <si>
    <t>33 kV additional bay ( 02 No H-Beam 152x152 mm 08 mtr long) with 6 Nos, 5.2 Mtr channel</t>
  </si>
  <si>
    <t xml:space="preserve">(ii) D.C.Cross arm Channel 5.2 mtr 100x50 mm </t>
  </si>
  <si>
    <t>11 kV, 2 Addl. bus bar structure 08 mtr long H- Beam 37.1 Kg/mtr  with 4 Nos, 5.2 Mtr long DC cross arm (100 x 50 mm)</t>
  </si>
  <si>
    <t>(i) H-Beam 152x152 mm 08 mtr long 37.1 kg/mtr i.e.= 296.8 kg/pole x 4 No = 1187.2 Kgs.</t>
  </si>
  <si>
    <t>(ii) H-Beam 152x152 mm 11 mtr long 37.1 kg/mtr i.e.= 408.1 kg/pole x 4 No = 1632.40 Kgs</t>
  </si>
  <si>
    <t>(iv) D.C.Cross arm Channel 5.2 mtr 100x50 mm (set)</t>
  </si>
  <si>
    <t>(v) D.C.Cross arm 5 ft. Centre 100x50 mm Channel</t>
  </si>
  <si>
    <t>(vi) D.C.Cross arm 8 ft. Centre 100x50 mm Channel</t>
  </si>
  <si>
    <t>(v)</t>
  </si>
  <si>
    <t>ACSR Dog conductor</t>
  </si>
  <si>
    <t>(vi)</t>
  </si>
  <si>
    <t xml:space="preserve">33 kV Polymeric Pin Insulator with Pin </t>
  </si>
  <si>
    <t>(vii)</t>
  </si>
  <si>
    <t>(viii)</t>
  </si>
  <si>
    <t>Strain hardware with strain set suitable for Dog conductor: -</t>
  </si>
  <si>
    <t>(a) 33 kV side with 3 disc insulator per phase.</t>
  </si>
  <si>
    <t>(i) 33 kV Polymer Disc insulator .</t>
  </si>
  <si>
    <t>(ii) 33 kV Strain Hardware</t>
  </si>
  <si>
    <t>(b) 11 kV side with 2 disc insulator per phase.</t>
  </si>
  <si>
    <t xml:space="preserve">(i) 11 kV Polymer Disc insulator </t>
  </si>
  <si>
    <t>(ii) 11 kV Hardware</t>
  </si>
  <si>
    <t>(iii) Strain plate 8 mm thick</t>
  </si>
  <si>
    <t>(ix)</t>
  </si>
  <si>
    <r>
      <t xml:space="preserve">T-clamp for jumper connection with AB Switches &amp; DO fuses / Isolator. </t>
    </r>
    <r>
      <rPr>
        <sz val="14"/>
        <rFont val="Arial"/>
        <family val="2"/>
      </rPr>
      <t xml:space="preserve"> </t>
    </r>
  </si>
  <si>
    <t>(x)</t>
  </si>
  <si>
    <t>(xi)</t>
  </si>
  <si>
    <t>(xii)</t>
  </si>
  <si>
    <t>OTHER MISCELLANEOUS ITEMS</t>
  </si>
  <si>
    <r>
      <t xml:space="preserve">Concreting of Transformer foundation (1:3:6) = </t>
    </r>
    <r>
      <rPr>
        <b/>
        <sz val="10"/>
        <rFont val="Arial"/>
        <family val="2"/>
      </rPr>
      <t>15 cmt</t>
    </r>
  </si>
  <si>
    <r>
      <t xml:space="preserve">Concreting of 11 kV VCB foundation (1:3:6) = </t>
    </r>
    <r>
      <rPr>
        <b/>
        <sz val="10"/>
        <rFont val="Arial"/>
        <family val="2"/>
      </rPr>
      <t>18 cmt.</t>
    </r>
  </si>
  <si>
    <r>
      <t xml:space="preserve">Concreting of 33 kV VCB foundation (1:3:6) = </t>
    </r>
    <r>
      <rPr>
        <b/>
        <sz val="10"/>
        <rFont val="Arial"/>
        <family val="2"/>
      </rPr>
      <t>7 cmt.</t>
    </r>
  </si>
  <si>
    <t>Control cable for Xmer &amp; VCB</t>
  </si>
  <si>
    <t>a) 8 Core  2.5 Sqmm. (unarmoured)</t>
  </si>
  <si>
    <t>b) 4 Core  2.5 Sqmm. (unarmoured)</t>
  </si>
  <si>
    <t>c) 2 Core 2.5 Sqmm. (unarmoured)</t>
  </si>
  <si>
    <t>Earthing for addl X'mer &amp; VCB</t>
  </si>
  <si>
    <t>Document – As per W/o of G.S. Flat mesh earthing of 33/11 kV S/s as per No. CE/RR/TR/4328/9029  Raipur, Dt. 05/03/2007 (Rate taken from Sch.- III)</t>
  </si>
  <si>
    <t xml:space="preserve">(iii) MS flat 50x6 mm size </t>
  </si>
  <si>
    <t>M.S. Nut- Bolts</t>
  </si>
  <si>
    <t>MS Nuts and bolts 16x40 mm</t>
  </si>
  <si>
    <t>MS Nuts and bolts 16x65 mm</t>
  </si>
  <si>
    <t>MS Nuts and bolts 16x90 mm</t>
  </si>
  <si>
    <t>MS Nuts and bolts 16x160 mm</t>
  </si>
  <si>
    <t>MS Nuts and bolts 16x200 mm</t>
  </si>
  <si>
    <t>MS Nuts and bolts 16x250 mm</t>
  </si>
  <si>
    <t>SUB TOTAL - A (1+2+3) [Material cost including GST]</t>
  </si>
  <si>
    <t>Material cost excluding GST (Sub Total- A / 1.18)</t>
  </si>
  <si>
    <t>(i) Services on Earthing</t>
  </si>
  <si>
    <t>(ii) Services on Painting</t>
  </si>
  <si>
    <t>Services on X'mer foundation [2.5(L)*2(W)*3(H)]</t>
  </si>
  <si>
    <t>Services on foundation of 11 kV VCB [2(L)*2(W)*1.5(H)]</t>
  </si>
  <si>
    <t>Services on foundation of 33 kV VCB [2(L)*2(W)*1.75(H)]</t>
  </si>
  <si>
    <t>Labour charges: -</t>
  </si>
  <si>
    <t>X'mer erection (Labour sch BL-3)</t>
  </si>
  <si>
    <t>Total estimated cost of S/s including GST  (Rounded off)</t>
  </si>
  <si>
    <t>(1) All the rates are with considering price variation clause.</t>
  </si>
  <si>
    <t>(2) In case of non-availability of H-Beam for structure double welded RS Joist may be used and cost should be taken on actual material used</t>
  </si>
  <si>
    <t>33 kV Porcelain Lightning Arrestors</t>
  </si>
  <si>
    <t xml:space="preserve">33 kV Porcelain AB Switch </t>
  </si>
  <si>
    <t xml:space="preserve">11 kV Porcelain AB Switch </t>
  </si>
  <si>
    <t>33 kV Porcelain AB switch</t>
  </si>
  <si>
    <t>11 kV Porcelain AB switch</t>
  </si>
  <si>
    <t>(i) CT operated electronic static bidirectional meters with DLMS Protocol.</t>
  </si>
  <si>
    <r>
      <t xml:space="preserve">Energy efficiency Level-1, 11/0.4 kV station transformer (100 kVA) [Without Box] </t>
    </r>
    <r>
      <rPr>
        <sz val="12"/>
        <rFont val="Arial"/>
        <family val="2"/>
      </rPr>
      <t>*</t>
    </r>
  </si>
  <si>
    <t>D.O. Fuse supporting structure set on 7 Mtr long H- Beam 37.1 kg/mtr  33 kV &amp; 11 kV side (2 No. each side)  i.e. 37.1 kg x 7 = 259.7 kg/pole x 4 Nos = 1038.8 Kgs</t>
  </si>
  <si>
    <r>
      <t xml:space="preserve">Construction of 2.40 M high chain link wire mesh fencing </t>
    </r>
    <r>
      <rPr>
        <b/>
        <sz val="11"/>
        <rFont val="Arial"/>
        <family val="2"/>
      </rPr>
      <t>on Hard Soil or Hard Moorum (Non Expansive Soil),</t>
    </r>
    <r>
      <rPr>
        <sz val="11"/>
        <rFont val="Arial"/>
        <family val="2"/>
      </rPr>
      <t xml:space="preserve"> </t>
    </r>
    <r>
      <rPr>
        <b/>
        <sz val="11"/>
        <rFont val="Arial"/>
        <family val="2"/>
      </rPr>
      <t>as per Drg. No. 04-01/ST/62R,</t>
    </r>
    <r>
      <rPr>
        <sz val="11"/>
        <rFont val="Arial"/>
        <family val="2"/>
      </rPr>
      <t xml:space="preserve"> including all labour, T&amp;P, curing,</t>
    </r>
    <r>
      <rPr>
        <sz val="11"/>
        <color indexed="10"/>
        <rFont val="Arial"/>
        <family val="2"/>
      </rPr>
      <t xml:space="preserve"> </t>
    </r>
    <r>
      <rPr>
        <sz val="11"/>
        <rFont val="Arial"/>
        <family val="2"/>
      </rPr>
      <t xml:space="preserve">materials, transportation, loading, unloading, royalty etc. complete. </t>
    </r>
  </si>
  <si>
    <r>
      <t xml:space="preserve">Construction of 2.40 M high chain link wire mesh fencing </t>
    </r>
    <r>
      <rPr>
        <b/>
        <sz val="11"/>
        <rFont val="Arial"/>
        <family val="2"/>
      </rPr>
      <t>on Black Cotton Soil</t>
    </r>
    <r>
      <rPr>
        <sz val="11"/>
        <rFont val="Arial"/>
        <family val="2"/>
      </rPr>
      <t xml:space="preserve"> </t>
    </r>
    <r>
      <rPr>
        <b/>
        <sz val="11"/>
        <rFont val="Arial"/>
        <family val="2"/>
      </rPr>
      <t>(Expansive Soil), as per Drg. No. 04-01/ST/62R,</t>
    </r>
    <r>
      <rPr>
        <sz val="11"/>
        <rFont val="Arial"/>
        <family val="2"/>
      </rPr>
      <t xml:space="preserve"> including all labour, T&amp;P, curing,</t>
    </r>
    <r>
      <rPr>
        <sz val="11"/>
        <color indexed="10"/>
        <rFont val="Arial"/>
        <family val="2"/>
      </rPr>
      <t xml:space="preserve"> </t>
    </r>
    <r>
      <rPr>
        <sz val="11"/>
        <rFont val="Arial"/>
        <family val="2"/>
      </rPr>
      <t xml:space="preserve">materials, transportation, loading, unloading, royalty etc. complete. </t>
    </r>
  </si>
  <si>
    <t xml:space="preserve">Construction of 4.50 m x 2.15 m size yard / area gate as per given drawing including all labour, T&amp;P, curing, materials, transportation, loading, unloading, royalty etc. complete. </t>
  </si>
  <si>
    <r>
      <t xml:space="preserve">Supply, stacking and spreading of 40 mm nominal size crusher broken hard stone (metal) i/c all labour, T&amp;P, transportation, loading, unloading, royalty etc. complete </t>
    </r>
    <r>
      <rPr>
        <b/>
        <sz val="11"/>
        <rFont val="Arial"/>
        <family val="2"/>
      </rPr>
      <t>(Metal measured in stacks will be reduced by 8% for voids).</t>
    </r>
  </si>
  <si>
    <r>
      <t>Construction of 3.75 M wide C.C. road on</t>
    </r>
    <r>
      <rPr>
        <b/>
        <sz val="11"/>
        <rFont val="Arial"/>
        <family val="2"/>
      </rPr>
      <t xml:space="preserve"> hard soil or hard moorum (Non Expansive Soil), as per Drg. No. 04-01/CON/44</t>
    </r>
    <r>
      <rPr>
        <sz val="11"/>
        <rFont val="Arial"/>
        <family val="2"/>
      </rPr>
      <t xml:space="preserve"> including cost of mixture machine, vibrator, curing, all materials, T&amp;P, labour, transportation, loading, unloading, royalty etc. complete.</t>
    </r>
  </si>
  <si>
    <r>
      <t xml:space="preserve">Construction of 3.75 M wide C.C. road on </t>
    </r>
    <r>
      <rPr>
        <b/>
        <sz val="11"/>
        <rFont val="Arial"/>
        <family val="2"/>
      </rPr>
      <t>black cotton soil (Expansive Soil), as per Drg. No. 04-01/CON/44,</t>
    </r>
    <r>
      <rPr>
        <sz val="11"/>
        <rFont val="Arial"/>
        <family val="2"/>
      </rPr>
      <t xml:space="preserve"> including cost of mixture machine, vibrator, curing, all materials, T&amp;P, labour, transportation, loading, unloading, royalty etc. complete.</t>
    </r>
  </si>
  <si>
    <t xml:space="preserve">Construction of 7.50 M long 600 mm internal dia. NP-3 Hume pipe culvert as per given drawing including all labour,  T&amp;P, curing, materials, transportation, loading, unloading, royalty etc. complete. </t>
  </si>
  <si>
    <r>
      <t xml:space="preserve">Const. of </t>
    </r>
    <r>
      <rPr>
        <b/>
        <sz val="11"/>
        <color theme="1"/>
        <rFont val="Arial"/>
        <family val="2"/>
      </rPr>
      <t>1.0 M high (From G.L.)</t>
    </r>
    <r>
      <rPr>
        <sz val="11"/>
        <rFont val="Arial"/>
        <family val="2"/>
      </rPr>
      <t xml:space="preserve"> </t>
    </r>
    <r>
      <rPr>
        <b/>
        <sz val="11"/>
        <color theme="1"/>
        <rFont val="Arial"/>
        <family val="2"/>
      </rPr>
      <t>Stone masonry</t>
    </r>
    <r>
      <rPr>
        <sz val="11"/>
        <rFont val="Arial"/>
        <family val="2"/>
      </rPr>
      <t xml:space="preserve"> retaining wall as per given drawing including all labour, T&amp;P, curing, materials, transportation, loading, unloading, royalty etc. complete.</t>
    </r>
  </si>
  <si>
    <r>
      <t xml:space="preserve">Const. of </t>
    </r>
    <r>
      <rPr>
        <b/>
        <sz val="11"/>
        <color theme="1"/>
        <rFont val="Arial"/>
        <family val="2"/>
      </rPr>
      <t>1.5 M high (From G.L.) Stone masonry</t>
    </r>
    <r>
      <rPr>
        <sz val="11"/>
        <rFont val="Arial"/>
        <family val="2"/>
      </rPr>
      <t xml:space="preserve"> retaining wall as per given drawing including all labour, T&amp;P, curing, materials, transportation, loading, unloading, royalty etc. complete.</t>
    </r>
  </si>
  <si>
    <r>
      <t>Const. of</t>
    </r>
    <r>
      <rPr>
        <b/>
        <sz val="11"/>
        <color theme="1"/>
        <rFont val="Calibri"/>
        <family val="2"/>
        <scheme val="minor"/>
      </rPr>
      <t xml:space="preserve"> </t>
    </r>
    <r>
      <rPr>
        <b/>
        <sz val="11"/>
        <color theme="1"/>
        <rFont val="Arial"/>
        <family val="2"/>
      </rPr>
      <t>2.0 M high (From G.L.) Stone masonry</t>
    </r>
    <r>
      <rPr>
        <sz val="11"/>
        <rFont val="Arial"/>
        <family val="2"/>
      </rPr>
      <t xml:space="preserve"> retaining wall as per given drawing including all labour, T&amp;P, curing, materials, transportation, loading, unloading, royalty etc. complete.</t>
    </r>
  </si>
  <si>
    <r>
      <t xml:space="preserve">Const. of </t>
    </r>
    <r>
      <rPr>
        <b/>
        <sz val="11"/>
        <color theme="1"/>
        <rFont val="Arial"/>
        <family val="2"/>
      </rPr>
      <t>2.5 M high (From G.L.) Stone masonry</t>
    </r>
    <r>
      <rPr>
        <sz val="11"/>
        <rFont val="Arial"/>
        <family val="2"/>
      </rPr>
      <t xml:space="preserve"> retaining wall as per given drawing including all labour, T&amp;P, curing, materials, transportation, loading, unloading, royalty etc. complete.</t>
    </r>
  </si>
  <si>
    <r>
      <t>Const. of</t>
    </r>
    <r>
      <rPr>
        <b/>
        <sz val="11"/>
        <color theme="1"/>
        <rFont val="Calibri"/>
        <family val="2"/>
        <scheme val="minor"/>
      </rPr>
      <t xml:space="preserve"> </t>
    </r>
    <r>
      <rPr>
        <b/>
        <sz val="11"/>
        <color theme="1"/>
        <rFont val="Arial"/>
        <family val="2"/>
      </rPr>
      <t xml:space="preserve">3.0 M high (From G.L.) Stone masonry </t>
    </r>
    <r>
      <rPr>
        <sz val="11"/>
        <rFont val="Arial"/>
        <family val="2"/>
      </rPr>
      <t>retaining wall as per given drawing including all labour, T&amp;P, curing, materials, transportation, loading, unloading, royalty etc. complete.</t>
    </r>
  </si>
  <si>
    <t>i(b)</t>
  </si>
  <si>
    <t>i(a)</t>
  </si>
  <si>
    <t>i(c)</t>
  </si>
  <si>
    <t>x (a)</t>
  </si>
  <si>
    <t>x (b)</t>
  </si>
  <si>
    <t>x (c)</t>
  </si>
  <si>
    <t>x (d)</t>
  </si>
  <si>
    <t>x (e)</t>
  </si>
  <si>
    <t>x (f)</t>
  </si>
  <si>
    <r>
      <t xml:space="preserve">Construction of </t>
    </r>
    <r>
      <rPr>
        <b/>
        <sz val="11"/>
        <rFont val="Arial"/>
        <family val="2"/>
      </rPr>
      <t>1.0 M high (from G.L.) brick masonary</t>
    </r>
    <r>
      <rPr>
        <sz val="11"/>
        <rFont val="Arial"/>
        <family val="2"/>
      </rPr>
      <t xml:space="preserve"> retaining wall as per given drawing including all labour, T&amp;P, curing, materials, transportation, loading, unloading, royalty etc. complete. </t>
    </r>
  </si>
  <si>
    <t>Please select any one appropriate row out of two at S.No. 1 [ { iv (a) } or { iv (b) } ] according to actual field condition as per type of soil strata.</t>
  </si>
  <si>
    <t>Please select any one appropriate row out of two at S.No. 1 [ { viii (a) } or { viii (b) } ] according to actual field condition as per type of soil strata.</t>
  </si>
  <si>
    <t>Const. of Brick masonary cable trench (Inside size 300 mm x 300 mm), with 200 mm thick walls and MS flat 40x5 mm @ 0.60 M c/c with standard drawings, i/c all labour, T&amp;P, transportation, loading, unloading, royalty etc. complete.</t>
  </si>
  <si>
    <t>Transformer clamping with 50x50x6 mm angle with 2 cross fixing channel</t>
  </si>
  <si>
    <t>Transformer &amp; Distribution Box belting with 50x50x6 mm angle with 2 cross fixing channel</t>
  </si>
  <si>
    <t>xxxi</t>
  </si>
  <si>
    <t>xxxii</t>
  </si>
  <si>
    <t>COST SCHEDULE B-6</t>
  </si>
  <si>
    <t>INSTALLATION OF  33 kV  VCB</t>
  </si>
  <si>
    <t>Qnty.</t>
  </si>
  <si>
    <t>33 kV VCB with control panel &amp; CT</t>
  </si>
  <si>
    <t>33 kV VCB (without CT's &amp; Panel)</t>
  </si>
  <si>
    <t>33 kV Control Panel</t>
  </si>
  <si>
    <t>33 kV CT's 300-150/5 Amps</t>
  </si>
  <si>
    <t>Concreting of foundation of 33 kV breaker (1:3:6)</t>
  </si>
  <si>
    <t xml:space="preserve">Control cabling </t>
  </si>
  <si>
    <t>2 Core 2.5 Sqmm. (unarmoured)</t>
  </si>
  <si>
    <t xml:space="preserve">Terminal clamps  </t>
  </si>
  <si>
    <t xml:space="preserve">Tee clamp for jumper   </t>
  </si>
  <si>
    <t>Labour charges as per Schedule No BL-6</t>
  </si>
  <si>
    <r>
      <t xml:space="preserve">                               </t>
    </r>
    <r>
      <rPr>
        <b/>
        <u/>
        <sz val="14"/>
        <rFont val="Arial"/>
        <family val="2"/>
      </rPr>
      <t>COST SCHEDULE B-4</t>
    </r>
  </si>
  <si>
    <r>
      <t xml:space="preserve">                                             </t>
    </r>
    <r>
      <rPr>
        <b/>
        <u/>
        <sz val="10"/>
        <rFont val="Arial"/>
        <family val="2"/>
      </rPr>
      <t>(33/11 kV SUB-STATIONS)</t>
    </r>
  </si>
  <si>
    <t>11 kV OUT DOOR YARD EXTENSION FOR ADDL. BAY WITH CIRCUIT BREAKER</t>
  </si>
  <si>
    <r>
      <t>Rate</t>
    </r>
    <r>
      <rPr>
        <b/>
        <sz val="10"/>
        <rFont val="Arial"/>
        <family val="2"/>
      </rPr>
      <t xml:space="preserve"> </t>
    </r>
  </si>
  <si>
    <t>1.6 MVA &amp; Above</t>
  </si>
  <si>
    <t xml:space="preserve"> H-Beam 152x152 mm 37.1 kg/mtr 8 Mtr i.e. 296.8 kg/pole x 2 No = 593.6 Kgs                         </t>
  </si>
  <si>
    <t xml:space="preserve">11 Mtr long 152 x 152 mm H-Beam (37.1 Kg/ Mtr weight) i.e. 37.1 x 11 mtr = 408.1 kg/pole x 2 Nos = 816.2 Kgs. </t>
  </si>
  <si>
    <t>MS DC Cross arm (100x50 mm), 5.2 Mtr long for bus bar</t>
  </si>
  <si>
    <t>MS DC Cross arm (100x50 mm), 8' centre for bus bar</t>
  </si>
  <si>
    <t>Strain set with hardware suitable for 100 Sqmm ACSR conductor for 11 kV bus.</t>
  </si>
  <si>
    <t>Hardware suitable for 100 Sqmm ACSR Dog conductor for 11 kV bus.</t>
  </si>
  <si>
    <t>11 kV Isolator (600 A.)</t>
  </si>
  <si>
    <t xml:space="preserve">11 kV AB Switch </t>
  </si>
  <si>
    <t>Concreting of structure (1:3:6)</t>
  </si>
  <si>
    <t xml:space="preserve">ACSR 100 Sqmm Al. Eq. Dog Conductor </t>
  </si>
  <si>
    <t xml:space="preserve">Terminal clamp for jumpering of 100 Sqmm Al. Eq  ACSR Conductor / Isolator  </t>
  </si>
  <si>
    <t>11 kV feeder control VCB with CT's (One 11 kV VCB controlling two feeders) with control panel.</t>
  </si>
  <si>
    <t xml:space="preserve"> 11 kV VCB (Without CT's &amp; Panel)</t>
  </si>
  <si>
    <t xml:space="preserve"> 11 kV feeder Control Panel </t>
  </si>
  <si>
    <t xml:space="preserve"> 11 kV CT's 300-150/5 Amps</t>
  </si>
  <si>
    <t xml:space="preserve">(iv) </t>
  </si>
  <si>
    <t>Concreting of foundation of VCB (1:3:6)</t>
  </si>
  <si>
    <t>Control cabling</t>
  </si>
  <si>
    <t xml:space="preserve">H.T. STATIC TRIVECTOR METER for feeder metering. </t>
  </si>
  <si>
    <t>11 kV CT/PT unit 200-100/5 Amp.</t>
  </si>
  <si>
    <t xml:space="preserve">M.S. Nuts &amp; Bolts </t>
  </si>
  <si>
    <t>d</t>
  </si>
  <si>
    <t>e</t>
  </si>
  <si>
    <t>f</t>
  </si>
  <si>
    <t>Services on Painting of structure</t>
  </si>
  <si>
    <t>Labour charges</t>
  </si>
  <si>
    <t>as per Schedule No. BL-4</t>
  </si>
  <si>
    <t>for concreting of structure</t>
  </si>
  <si>
    <t>for foundation of VCB</t>
  </si>
  <si>
    <t>Note :-</t>
  </si>
  <si>
    <t>COST SCHEDULE  B-5</t>
  </si>
  <si>
    <t>(33/11 kV SUB-STATIONS)</t>
  </si>
  <si>
    <t>33 kV  OUT DOOR  YARD  EXTENSION  FOR  ADDITIONAL  BAY.</t>
  </si>
  <si>
    <t xml:space="preserve"> H Beam 152x152 mm 37.1 kg/mtr 8 Mtr i.e. 296.8 kg/pole x 2 Nos = 593.6 Kgs</t>
  </si>
  <si>
    <t>MS DC cross arm (100x50 mm), 5.2 Mtr. long for bus bar</t>
  </si>
  <si>
    <t>Strain set with hardware suitable for 80 Sqmm ACSR conductor for 33 kV bus (3 disc insulator per disc)</t>
  </si>
  <si>
    <t>(i) 33 kV Polymer Disc Insulator</t>
  </si>
  <si>
    <t>(ii) 33 kV Hardware</t>
  </si>
  <si>
    <t xml:space="preserve">33 kV Isolator (600 Amps.) without earth switch  </t>
  </si>
  <si>
    <t xml:space="preserve">Terminal clamp for isolators   </t>
  </si>
  <si>
    <t xml:space="preserve">T-clamps for bus jumper  </t>
  </si>
  <si>
    <t>ACSR 100 Sqmm Al. Eq. Conductor</t>
  </si>
  <si>
    <t xml:space="preserve">Services on Painting on structure </t>
  </si>
  <si>
    <t>Labour charges as per Schedule No BL-5</t>
  </si>
  <si>
    <t>ISI Marked Energy Efficiency level-1 transformer</t>
  </si>
  <si>
    <t>1.6 to 3.15 MVA</t>
  </si>
  <si>
    <t>3.15 to 5.0 MVA without 33 kV VCB</t>
  </si>
  <si>
    <t>3.15 to 5.0 MVA with 33 kV VCB</t>
  </si>
  <si>
    <t>Total Estimated Cost including GST (Row 8+9+10)</t>
  </si>
  <si>
    <r>
      <t xml:space="preserve">Clamp for </t>
    </r>
    <r>
      <rPr>
        <sz val="14"/>
        <rFont val="Times New Roman"/>
        <family val="1"/>
      </rPr>
      <t>“</t>
    </r>
    <r>
      <rPr>
        <sz val="11"/>
        <rFont val="Arial"/>
        <family val="2"/>
      </rPr>
      <t xml:space="preserve"> H-Beam </t>
    </r>
    <r>
      <rPr>
        <sz val="16"/>
        <rFont val="Times New Roman"/>
        <family val="1"/>
      </rPr>
      <t>”</t>
    </r>
  </si>
  <si>
    <t>33 kV Polymer Disc insulator for double disc</t>
  </si>
  <si>
    <t>R.S. Joist (175x85 mm) @ 2 mtr/Isolator</t>
  </si>
  <si>
    <t xml:space="preserve">33 kV Porcelain A.B. Switch </t>
  </si>
  <si>
    <t>Cost of Galvanization</t>
  </si>
  <si>
    <t>COST  SCHEDULE   B-8</t>
  </si>
  <si>
    <t>AUGMENTATION OF 33/11 kV SUB-STATION CAPACITY  BY REPLACEMENT OF POWER TRANSFORMER</t>
  </si>
  <si>
    <t>33 kV VCB (With CT's and control panel)</t>
  </si>
  <si>
    <t>(i) 33 kV VCB (without CT's and panels)</t>
  </si>
  <si>
    <t>Concreting of foundation for 33 kV VCB (1:3:6)</t>
  </si>
  <si>
    <t xml:space="preserve">Terminal clamp for transformer  </t>
  </si>
  <si>
    <t xml:space="preserve">T-clamps for jumper   </t>
  </si>
  <si>
    <t>Labour charges as per Schedule No BL-8</t>
  </si>
  <si>
    <t>(-) Cost of Old Transformer assuming 25 years of life &amp; 5 years in service.</t>
  </si>
  <si>
    <t xml:space="preserve">Total Estimated Cost of Augmentation including GST (Rounded off) </t>
  </si>
  <si>
    <t>COST  SCHEDULE  B-9</t>
  </si>
  <si>
    <t>INSTALLATION OF 1.6 MVA  33/11 kV SUB-STATION ON LINE</t>
  </si>
  <si>
    <t>CIVIL WORKS (Rate as per SoR PWD)</t>
  </si>
  <si>
    <t>Land</t>
  </si>
  <si>
    <t>Sq Mtr</t>
  </si>
  <si>
    <t>Total of 01 : -</t>
  </si>
  <si>
    <t>EQUIPMENTS AND BUS BAR ARRANGEMENT</t>
  </si>
  <si>
    <t xml:space="preserve">Power Transformer 1.6 MVA </t>
  </si>
  <si>
    <t xml:space="preserve">33 kV "V" cross arm </t>
  </si>
  <si>
    <t>(i) Cross arm clamp</t>
  </si>
  <si>
    <t>33 kV Top clamp</t>
  </si>
  <si>
    <t>33 kV D.O. Fuse Unit</t>
  </si>
  <si>
    <t>MS Channel 100x50 mm, 5.2 Mtr. Long for D.O., A.B. switch and LA mounting.</t>
  </si>
  <si>
    <t>PCC supports 140 Kg; 8.0 Mtr. for 11 kV Bus</t>
  </si>
  <si>
    <t>MS Channel 5.2 Mtr. long</t>
  </si>
  <si>
    <t>11 kV AB Switch complete</t>
  </si>
  <si>
    <t>11 kV Strain set with hardware</t>
  </si>
  <si>
    <t>11 kV Polymer Disc insulator</t>
  </si>
  <si>
    <t>11 kV Hardware</t>
  </si>
  <si>
    <t>ACSR Conductor 80 Sqmm Al. Eq. Raccoon Conductor</t>
  </si>
  <si>
    <t xml:space="preserve">T-clamps for Raccoon Conductor </t>
  </si>
  <si>
    <t>Bimetallic Clamps for Transformer &amp; auto recloser</t>
  </si>
  <si>
    <t>M.S. Flat 50x6 mm</t>
  </si>
  <si>
    <t xml:space="preserve">Earthing of Sub-station </t>
  </si>
  <si>
    <t xml:space="preserve">(i) G.I. Pipe of 40 mm dia. 3.04 Mtr. long with 12 mm hole at 18 places at equal distance trapered casing at lower end.  </t>
  </si>
  <si>
    <t xml:space="preserve">(ii) MS flat 50x6 mm size </t>
  </si>
  <si>
    <t>(iii) G.I. Wire 8 SWG</t>
  </si>
  <si>
    <t>(iv) G.I. Nuts and bolts 16x40 mm</t>
  </si>
  <si>
    <t>(v) G.I. Nuts and bolts 16x65 mm</t>
  </si>
  <si>
    <t>(vi) G.I. Spring washers</t>
  </si>
  <si>
    <t>Services On Earthing of sub-station.</t>
  </si>
  <si>
    <t>Labour charges as per Schedule No BL-9</t>
  </si>
  <si>
    <t>PCC supports 280 Kg; 9.1 Mtr. long</t>
  </si>
  <si>
    <r>
      <t xml:space="preserve">Supply, stacking and spreading of 40 mm nominal size crusher broken hard stone (metal) i/c all labour, T&amp;P, transportation, loading unloading, royalty etc. complete </t>
    </r>
    <r>
      <rPr>
        <b/>
        <sz val="10"/>
        <rFont val="Arial"/>
        <family val="2"/>
      </rPr>
      <t>(Metal measured in stacks will be reduced by 8% for voids)</t>
    </r>
    <r>
      <rPr>
        <sz val="10"/>
        <rFont val="Arial"/>
        <family val="2"/>
      </rPr>
      <t>.</t>
    </r>
  </si>
  <si>
    <t>Construction of Brick masonary cable trench (inside size 300 mm x 300 mm.), with 200 mm. thick walls and MS Flat 40x5 mm @ 0.60 M c/c with standard drawings, i/c all labour, T&amp;P, transportation, loading, unloading, royalty etc. complete.</t>
  </si>
  <si>
    <t>(iii) 33 kV CT's (300-150/5) Amps. oil filled</t>
  </si>
  <si>
    <t>Construction of 1.50 Mtr high barbed wire fencing in angle iron post as per given drawing including all labour, T&amp;P, curing, materials, transportation, loading, unloading, royalty, etc. complete.</t>
  </si>
  <si>
    <t xml:space="preserve">Construction of 4.50 m x 2.15 m size yard / area gate as per given drawing including all labour, T&amp;P, curing, materials, transportation, loading, unloading, royalty, etc. complete. </t>
  </si>
  <si>
    <t>SUB TOTAL-1 [of Row - 2 (Material cost including GST)]</t>
  </si>
  <si>
    <t>Material cost excluding GST [for Row - 2 (Sub Total-1/1.18)]</t>
  </si>
  <si>
    <t>33/11 kV 3.15  MVA Power X-mer</t>
  </si>
  <si>
    <t>33/11 kV 5.0  MVA Power X-mer</t>
  </si>
  <si>
    <t>(i) H-Beam 152x152 mm 08 mtr long 37.1 kg/mtr i.e.= 296.8 kg/pole x 2 No = 593.60 Kgs</t>
  </si>
  <si>
    <t>(iii) R.S. Joist (175x85 mm) [ 7x2.5 Mtr ]</t>
  </si>
  <si>
    <t>Concreting of structure @ 0.45 Cmt. Per/pole bus structure (1:3:6) = 4.5 Cmt+0.65/pole*4+0.2*7 for    isolator.</t>
  </si>
  <si>
    <t xml:space="preserve">(i) 25 mm dia 2500 mm. long G.I. rod earth electrodes </t>
  </si>
  <si>
    <t>M.S.Angle 50*50*6 for Isolators clamping</t>
  </si>
  <si>
    <t>Labour charges for installation of VCB (as per Schedule No. BL-6)</t>
  </si>
  <si>
    <t>63 kVA</t>
  </si>
  <si>
    <t>100 kVA</t>
  </si>
  <si>
    <t>200 kVA</t>
  </si>
  <si>
    <t xml:space="preserve">Other items as per schedule [Labour Schedule BL-2+(3*BL-4)+BL-6] </t>
  </si>
  <si>
    <t>25 kVA</t>
  </si>
  <si>
    <t>LINE SUPPORTS "H" BEAMS 152x152 mm; 37.1 Kg/Mtr.; 13 Mtr. Length</t>
  </si>
  <si>
    <t>LINE SUPPORTS "H" BEAMS 152x152 mm; 37.1 Kg/Mtr.; 13 Mtr. Length  37.1 Kg/Mtr.; 11 Mtr. Length</t>
  </si>
  <si>
    <t>Rack 50x50x6 mm Angle</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</si>
  <si>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</si>
  <si>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</si>
  <si>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</si>
  <si>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</si>
  <si>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</si>
  <si>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</si>
  <si>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</si>
  <si>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</si>
  <si>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</si>
  <si>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</si>
  <si>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</si>
  <si>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</si>
  <si>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</si>
  <si>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</si>
  <si>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</si>
  <si>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</si>
  <si>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</si>
  <si>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</si>
  <si>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</si>
  <si>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</si>
  <si>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</si>
  <si>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</si>
  <si>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</si>
  <si>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</si>
  <si>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</si>
  <si>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</si>
  <si>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</si>
  <si>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</si>
  <si>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</si>
  <si>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</si>
  <si>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</si>
  <si>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</si>
  <si>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</si>
  <si>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</si>
  <si>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</si>
  <si>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</si>
  <si>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</si>
  <si>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</si>
  <si>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</si>
  <si>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</si>
  <si>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</si>
  <si>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</si>
  <si>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</si>
  <si>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</si>
  <si>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</si>
  <si>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</si>
  <si>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</si>
  <si>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</si>
  <si>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</si>
  <si>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</si>
  <si>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</si>
  <si>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</si>
  <si>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 xml:space="preserve">EHV Gr-I TRANSFORMER OI In Barrel </t>
  </si>
  <si>
    <t xml:space="preserve">EHV Gr-I TRANSFORMER OIL In Tanker </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</si>
  <si>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</si>
  <si>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</si>
  <si>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</si>
  <si>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</si>
  <si>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</si>
  <si>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</si>
  <si>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</si>
  <si>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</si>
  <si>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</si>
  <si>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</si>
  <si>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</si>
  <si>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</si>
  <si>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</si>
  <si>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</si>
  <si>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</si>
  <si>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</si>
  <si>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</si>
  <si>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</si>
  <si>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</si>
  <si>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</si>
  <si>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</si>
  <si>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</si>
  <si>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</si>
  <si>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</si>
  <si>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</si>
  <si>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</si>
  <si>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</si>
  <si>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</si>
  <si>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</si>
  <si>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</si>
  <si>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</si>
  <si>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</si>
  <si>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</si>
  <si>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</si>
  <si>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</si>
  <si>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</si>
  <si>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</si>
  <si>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</si>
  <si>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</si>
  <si>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</si>
  <si>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</si>
  <si>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</si>
  <si>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</si>
  <si>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</si>
  <si>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</si>
  <si>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</si>
  <si>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</si>
  <si>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</si>
  <si>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</si>
  <si>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</si>
  <si>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</si>
  <si>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</si>
  <si>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</si>
  <si>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</si>
  <si>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</si>
  <si>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</si>
  <si>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</si>
  <si>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</si>
  <si>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</si>
  <si>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</si>
  <si>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</si>
  <si>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</si>
  <si>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</si>
  <si>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</si>
  <si>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</si>
  <si>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</si>
  <si>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</si>
  <si>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</si>
  <si>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</si>
  <si>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</si>
  <si>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</si>
  <si>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</si>
  <si>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</si>
  <si>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</si>
  <si>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</si>
  <si>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</si>
  <si>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</si>
  <si>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</si>
  <si>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</si>
  <si>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</si>
  <si>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</si>
  <si>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</si>
  <si>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</si>
  <si>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</si>
  <si>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</si>
  <si>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</si>
  <si>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</si>
  <si>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</si>
  <si>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</si>
  <si>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</si>
  <si>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</si>
  <si>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</si>
  <si>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</si>
  <si>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</si>
  <si>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</si>
  <si>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</si>
  <si>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</si>
  <si>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</si>
  <si>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</si>
  <si>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Transportation of Power Transformer</t>
  </si>
  <si>
    <t>Transportation charges upto 100 km @ 1% of the cost of 1.6 MVA, 3.15 MVA &amp; 5 MVA Power Transformer</t>
  </si>
  <si>
    <t>Drilling of 150 mm dia bore well (upto 100 M depth) with G.I. Casing upto 30 M depth or as per requirments, 1.5 HP Submersible motor pump, 32 mm dia. HDPE roll pipe PE-80 (appr. 90 M depth or as per requirments), 3x2.5 Sq.mm. submersible cable, rope wire and CPVC pipes for water supply line for switch yard (appr. 20 mm OD 30 M long &amp; 32 mm OD 150 M long)  i/c T&amp;P, materials, labours, transportation etc complete.</t>
  </si>
  <si>
    <t>Construction of Urban Type Control Room (Previously known as A-1 Type Control Room)  with toilet as per Drg. No. 04-01/AR/24-R2 date 13.06.2007 i/c royalty, T&amp;P, materials, labours, transportation etc. complete.</t>
  </si>
  <si>
    <r>
      <t>Extra for Additional height of DPC level for every 0.30 M height or part thereof over 1.20 M height for</t>
    </r>
    <r>
      <rPr>
        <b/>
        <sz val="11"/>
        <rFont val="Arial"/>
        <family val="2"/>
      </rPr>
      <t xml:space="preserve"> Urban Type Control Room.</t>
    </r>
  </si>
  <si>
    <t>CONTROL ROOM</t>
  </si>
  <si>
    <t>Urban Type Control Room</t>
  </si>
  <si>
    <t>(A)</t>
  </si>
  <si>
    <t>A(i)</t>
  </si>
  <si>
    <t>A(ii)</t>
  </si>
  <si>
    <t>B</t>
  </si>
  <si>
    <t>Rural Type Control Room</t>
  </si>
  <si>
    <t>B(i)</t>
  </si>
  <si>
    <t>B(ii)</t>
  </si>
  <si>
    <r>
      <t>Construction of</t>
    </r>
    <r>
      <rPr>
        <b/>
        <sz val="11"/>
        <rFont val="Arial"/>
        <family val="2"/>
      </rPr>
      <t xml:space="preserve"> Rural Type Control Room building (on Hard Soil)</t>
    </r>
    <r>
      <rPr>
        <sz val="11"/>
        <rFont val="Arial"/>
        <family val="2"/>
      </rPr>
      <t xml:space="preserve">  with toilet &amp; store room as per Drg. No. 04-03/Civil-Distt/23-24/CR(R)/H.S./01 to 09 dt 10.01.2024 i/c royalty, T&amp;P, materials, labours, transportation etc. complete.</t>
    </r>
  </si>
  <si>
    <r>
      <t xml:space="preserve">Construction of </t>
    </r>
    <r>
      <rPr>
        <b/>
        <sz val="11"/>
        <rFont val="Arial"/>
        <family val="2"/>
      </rPr>
      <t>Rural Type Control Room building (on Black Cotton Soil)</t>
    </r>
    <r>
      <rPr>
        <sz val="11"/>
        <rFont val="Arial"/>
        <family val="2"/>
      </rPr>
      <t xml:space="preserve">  with toilet &amp; store room as per Drg. No. 04-03/Civil-Distt/23-24/CR(R)/B.C.S./01 to 10 dt 10.01.2024 i/c royalty, T&amp;P, materials, labours, transportation etc. complete.</t>
    </r>
  </si>
  <si>
    <t>B(iii)</t>
  </si>
  <si>
    <t>CUM</t>
  </si>
  <si>
    <t>Providing filling and compacting local earth (from approved source pit) in layers not exceeding 20 cm in depth consolidating each deposited layer by ramming and watering, including dressing etc. complete(Local earth measured in stacks will be reduced by 20 % for voids)</t>
  </si>
  <si>
    <t>(iii)Small almirah 50", 20 SWG Sheet</t>
  </si>
  <si>
    <t>Total material cost including Civil works but excluding GST [2(xxxii)+3(xix)+4(xii) / 1.18)+1(xiii)]</t>
  </si>
  <si>
    <t>A</t>
  </si>
  <si>
    <t>Transportation of all other materials excluding Power Transformer</t>
  </si>
  <si>
    <t>(B)</t>
  </si>
  <si>
    <r>
      <t>Extra for Additional height of DPC level for every 0.30 M height or part thereof over 1.20 M height for</t>
    </r>
    <r>
      <rPr>
        <b/>
        <sz val="11"/>
        <rFont val="Arial"/>
        <family val="2"/>
      </rPr>
      <t xml:space="preserve"> Rural Type of Control Room.</t>
    </r>
  </si>
  <si>
    <t>Total cost including Civil works { Sub total 1 without GST } and materials {( Sub total 2 + Sub total 3 + Sub total 4) including GST}</t>
  </si>
  <si>
    <t>(4)</t>
  </si>
  <si>
    <t>Transportation charges upto 100 km @ 2% of the cost of all other materials excluding (a) Civil Works; (b) PT of 1.6 MVA, 3.15 MVA &amp; 5 MVA capacity</t>
  </si>
  <si>
    <t xml:space="preserve">Transportation charges for all materials </t>
  </si>
  <si>
    <t>(1)All the rates are with considering price variation clause.</t>
  </si>
  <si>
    <t>Transportation charges upto 100 km @ 2% of the cost of all materials.</t>
  </si>
  <si>
    <t xml:space="preserve"> (1)For the provision of 33 kV VCB installation, the cost Schedule No.- B-6 may be referred to. All the rates are with considering price variation clause</t>
  </si>
  <si>
    <t>Note</t>
  </si>
  <si>
    <t>(A)Transportation of Power Transformer</t>
  </si>
  <si>
    <t>(B)Transportation of all other materials excluding Power Transformer</t>
  </si>
  <si>
    <t>Transportation charges upto 100 km @ 2% of the cost of all other materials excluding (a) Civil Works (b) PT of 1.6 MVA, 3.15 MVA &amp; 5 MVA capacity</t>
  </si>
  <si>
    <t>Transportation charges upto 100 km @ 1% of the cost of 1.6 MVA Power Transformer</t>
  </si>
  <si>
    <t>Transportation charges upto 100 km @ 2% of the cost of all other materials excluding (a) Civil Works; (b) PT of 1.6 MVA capacity.</t>
  </si>
  <si>
    <t>Note:- (1) All the rates are with considering price variation clause.</t>
  </si>
  <si>
    <t xml:space="preserve"> (1) All the rates are with considering price variation clause.</t>
  </si>
  <si>
    <t>Note:-</t>
  </si>
  <si>
    <t>Particulars of Schedules</t>
  </si>
  <si>
    <t>Schedule Reference</t>
  </si>
  <si>
    <t>%tage Incr. /  Decr. in cost</t>
  </si>
  <si>
    <t xml:space="preserve">TOTAL COST </t>
  </si>
  <si>
    <t>(C)</t>
  </si>
  <si>
    <t>(D)</t>
  </si>
  <si>
    <t>(E)</t>
  </si>
  <si>
    <t>(F)</t>
  </si>
  <si>
    <t>(G)</t>
  </si>
  <si>
    <t>Part-II, 33/11 kV SUB-STATIONS</t>
  </si>
  <si>
    <t>New Sub-stations:</t>
  </si>
  <si>
    <t xml:space="preserve">1.6 MVA, 33/11 kV S/s expandable to 2 x 1.6 MVA with control room </t>
  </si>
  <si>
    <t>B-1(i)</t>
  </si>
  <si>
    <t xml:space="preserve">3.15 MVA, 33/11 kV S/s expandable to 2 x 3.15 MVA with control room </t>
  </si>
  <si>
    <t>B-1(ii)</t>
  </si>
  <si>
    <t xml:space="preserve">5 MVA, 33/11 kV S/s expandable to 2 x 5 MVA with control room </t>
  </si>
  <si>
    <t>B-1(iii)</t>
  </si>
  <si>
    <t>33/11 kV Power Transformer</t>
  </si>
  <si>
    <t>B-2(i)</t>
  </si>
  <si>
    <t>B-2(ii)</t>
  </si>
  <si>
    <t>B-2(iii)</t>
  </si>
  <si>
    <t>Installation of additional transformer for parallel operation with one additional bay on 11 kV side</t>
  </si>
  <si>
    <t>B-3(i)</t>
  </si>
  <si>
    <t>B-3(ii)</t>
  </si>
  <si>
    <t>B-3(iii)</t>
  </si>
  <si>
    <t>11 kV Out door yard extension for additional bay with circuit breaker.</t>
  </si>
  <si>
    <t>B-4</t>
  </si>
  <si>
    <t>33 kV Out door yard extension for additional bay without circuit breaker.</t>
  </si>
  <si>
    <t>B-5</t>
  </si>
  <si>
    <t>Installation of 33 kV VCB</t>
  </si>
  <si>
    <t>B-6</t>
  </si>
  <si>
    <t>Augmentation of Power Transformer</t>
  </si>
  <si>
    <t>B-8(i)</t>
  </si>
  <si>
    <t>B-8(ii)</t>
  </si>
  <si>
    <t>B-8(iii)</t>
  </si>
  <si>
    <t>Installation of 1.6 MVA 33/11 kV Sub-Station ON LINE</t>
  </si>
  <si>
    <t>B-9</t>
  </si>
  <si>
    <t>Total material cost excluding Civil works and excluding GST [2(xxxii)+3(xix)+4(xii) / 1.18)]</t>
  </si>
  <si>
    <t>Transportation charges upto 100 km @ 2% of the cost of all Line materials excluding Civil Works.</t>
  </si>
  <si>
    <t>Transportation charges upto 100 km @ 2% of the cost of Line all materials.</t>
  </si>
  <si>
    <t xml:space="preserve">Transportation charges for line all materials </t>
  </si>
  <si>
    <t>(2) All the rates are with considering price variation clause.</t>
  </si>
  <si>
    <t>Incidental Charges @ 7.5 % on  " Serial No. - 7 "  above (Serial No.- 7 * 0.075)</t>
  </si>
  <si>
    <t>Overhead Charges @ 12.5% [Market Fluctuation, Service Tax, Contractor's profit etc.] on  Serial No. -  3, 4, 5, 6[(i)]</t>
  </si>
  <si>
    <t>Total Estimated Cost excluding GST ( Serial No. - 3, 4, 5, 6[(i)], 7)</t>
  </si>
  <si>
    <t>Applicable CGST @ 9% on  Serial No. - 8</t>
  </si>
  <si>
    <t>Applicable SGST @ 9% on  Serial No. - 8</t>
  </si>
  <si>
    <t>Incidental Charges @ 7.5% on  Serial No. 5 :-</t>
  </si>
  <si>
    <t>Overhead Charges @ 12.5% [Market Fluctuation, Service Tax, Contractor's profit etc.] on Serial No.  - 5, 6, 7, 8, 9[ {A(i)}, {B(i)} ].</t>
  </si>
  <si>
    <t>Total Estimated Cost excluding GST (Serial No. 5, 6, 7, 8, 9[ {A(i)}, {B(i)} ], 10)</t>
  </si>
  <si>
    <t>Applicable CGST @ 9% on Serial No. 11</t>
  </si>
  <si>
    <t>Applicable SGST @ 9% on Serial No. 11</t>
  </si>
  <si>
    <t>Incidental Charges @ 7.5% on Serial No. 25 :-</t>
  </si>
  <si>
    <t>Overhead Charges @ 12.5% [Market Fluctuation, Service Tax, Contractor's profit etc.] on Serial No. - 25, 26, 27, 28, 29[(i)].</t>
  </si>
  <si>
    <t>Total Estimated Cost Including Civil works but excluding GST (Serial No. 25, 26, 27, 28, 29[(i)], 30)</t>
  </si>
  <si>
    <t>Applicable CGST @ 9% on Serial No. 31</t>
  </si>
  <si>
    <t>Applicable SGST @ 9% on Serial No. 31</t>
  </si>
  <si>
    <t>Total Estimated Cost including GST (Serial No. 31+32+33)</t>
  </si>
  <si>
    <t>Incidental Charges @ 7.5% on Serial No.- 20.</t>
  </si>
  <si>
    <t>Overhead Charges @ 12.5% [Market Fluctuation, Service Tax, Contractor's profit etc.] on Row - 20, 21, 22, 23, 24, 25[(i)]</t>
  </si>
  <si>
    <t>Total Estimated Cost excluding GST (Row 20, 21, 22, 23, 24, 25[(i)], 26)</t>
  </si>
  <si>
    <t>Applicable CGST @ 9% on Serial No. 27</t>
  </si>
  <si>
    <t>Applicable SGST @ 9% on Serial No. 27</t>
  </si>
  <si>
    <t>Total Estimated Cost including GST (Serial No. 27+28+29)</t>
  </si>
  <si>
    <t>Incidental Charges @ 7.5% on Serial No. 8 :-</t>
  </si>
  <si>
    <t>Overhead Charges @ 12.5% [Market Fluctuation, Service Tax, Contractor's profit etc.] on Serial No. - 08, 09, 10, 11, 12[(i)].</t>
  </si>
  <si>
    <t>Total Estimated Cost excluding GST (Serial No. 08, 09, 10, 11, 12[(i)], 13).</t>
  </si>
  <si>
    <t>Applicable CGST @ 9% on Serial No. 14</t>
  </si>
  <si>
    <t>Applicable SGST @ 9% on Serial No. 14</t>
  </si>
  <si>
    <t>Total Estimated Cost including GST (Serial No. 14+15+16)</t>
  </si>
  <si>
    <t>Incidental Charges @ 7.5% on Serial No.9:-</t>
  </si>
  <si>
    <t>Overhead Charges @ 12.5% [Market Fluctuation, Service Tax, Contractor's profit etc.] on Serial No. - 09, 10, 11, 12, 13, 14, 15[ {A(i)}, {B(i)} ].</t>
  </si>
  <si>
    <t>Total Estimated Cost excluding GST (Serial No. 09, 10, 11, 12, 13, 14, 15[ {A(i)}, {B(i)} ], 16)</t>
  </si>
  <si>
    <t>Applicable CGST @ 9% on Serial No. 17</t>
  </si>
  <si>
    <t>Applicable SGST @ 9% on Serial No. 17</t>
  </si>
  <si>
    <t>Total Estimated Cost of Augmentation including GST (Serial No. 17+18+19-20)</t>
  </si>
  <si>
    <t>Incidental Charges @ 7.5% on Serial No. - 3 : -</t>
  </si>
  <si>
    <t>D.C. Cross arm 3.8 Mtr Channel 100 x 50 mm.</t>
  </si>
  <si>
    <t>Side Cross Arm for 11 kV 75x40 mm channel</t>
  </si>
  <si>
    <t>Through Bolt - 12 mm</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</si>
  <si>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</si>
  <si>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</si>
  <si>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</si>
  <si>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</si>
  <si>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</si>
  <si>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</si>
  <si>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</si>
  <si>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</si>
  <si>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</si>
  <si>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</si>
  <si>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</si>
  <si>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</si>
  <si>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</si>
  <si>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</si>
  <si>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</si>
  <si>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</si>
  <si>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</si>
  <si>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</si>
  <si>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</si>
  <si>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</si>
  <si>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</si>
  <si>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</si>
  <si>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</si>
  <si>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</si>
  <si>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</si>
  <si>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</si>
  <si>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</si>
  <si>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</si>
  <si>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</si>
  <si>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</si>
  <si>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</si>
  <si>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</si>
  <si>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</si>
  <si>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</si>
  <si>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</si>
  <si>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</si>
  <si>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</si>
  <si>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</si>
  <si>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</si>
  <si>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</si>
  <si>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</si>
  <si>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r>
      <t>(ii) GI Pipe of 40 mm dia 2.4 mm thick</t>
    </r>
    <r>
      <rPr>
        <sz val="10"/>
        <color indexed="10"/>
        <rFont val="Arial"/>
        <family val="2"/>
      </rPr>
      <t xml:space="preserve"> </t>
    </r>
    <r>
      <rPr>
        <sz val="10"/>
        <rFont val="Arial"/>
        <family val="2"/>
      </rPr>
      <t>3.04 mtr long with 12 mm hole at 18 places at equal distance trapered casing at lower end .</t>
    </r>
  </si>
  <si>
    <t>11KV PVC INSULATED 25SQMM 4 CORE ARMOURE</t>
  </si>
  <si>
    <t>INSULATING PIERCING CONNECTOR AB CABLE</t>
  </si>
  <si>
    <t>INSULATING PIERCING CONNECTOR FOR AB CABLE</t>
  </si>
  <si>
    <t>Incidental Charges @ 7.5% on  Serial No. - 3</t>
  </si>
  <si>
    <t>S.  No.</t>
  </si>
  <si>
    <t>New SAP Bin code No.</t>
  </si>
  <si>
    <t>Rate</t>
  </si>
  <si>
    <t>Soil excavation through Manual machine</t>
  </si>
  <si>
    <t>Copper Bonded Rod  25mm 3 Mtr long  *</t>
  </si>
  <si>
    <t>Copper Bonded Rod 17.2mm, 3 Mtr long  **</t>
  </si>
  <si>
    <t>COMPOUND (1 packet of 25 kg) 2 packet per earth pit</t>
  </si>
  <si>
    <t>Copper bonded strip 25x3 mm (0.65kg/Mtr)</t>
  </si>
  <si>
    <t>G.I.Nots &amp; Bolts 16x40 mm</t>
  </si>
  <si>
    <t>kg</t>
  </si>
  <si>
    <t>G.I.Nots &amp; Bolts 16x55 mm</t>
  </si>
  <si>
    <t>G.i  spring Washer</t>
  </si>
  <si>
    <t xml:space="preserve">kg </t>
  </si>
  <si>
    <t>Bimetallic Clamp</t>
  </si>
  <si>
    <t>Incidental Charges @ 7.5% on serial no 11</t>
  </si>
  <si>
    <t xml:space="preserve"> </t>
  </si>
  <si>
    <t>Labour Charges as per proposed labour schedule CL-23</t>
  </si>
  <si>
    <t>LABOUR FOR DIGGING</t>
  </si>
  <si>
    <t>Transportation charges of all line materials</t>
  </si>
  <si>
    <t>Upto 100 km @ 2% on Serial no. 11</t>
  </si>
  <si>
    <t>Overhead Charges @ 12.5% [Market Fluctuation, Service Tax, Contractor's profit etc.] on Serial no. -11, 12, 13, 14, 15(i)</t>
  </si>
  <si>
    <t>Total Estimated Cost excluding GST (serial no - ( 11,12,13,14,15(i),16)</t>
  </si>
  <si>
    <t>Applicable CGST @ 9% on Serial no. 17</t>
  </si>
  <si>
    <t>Applicable SGST @ 9% on Serial no. 17</t>
  </si>
  <si>
    <t>Total Estimated Cost including GST (Serial no. 17+18+19)</t>
  </si>
  <si>
    <t>* for transformer body and neutral earthing</t>
  </si>
  <si>
    <t>** for earthing of rest of the points</t>
  </si>
  <si>
    <t>COST SCHEDULE  B-10</t>
  </si>
  <si>
    <t>B-10(i)</t>
  </si>
  <si>
    <t>B-10(ii)</t>
  </si>
  <si>
    <t>SCHEDULE  FOR  33/11 SUB-STATION  CHEMICAL EARTHING (Soil excavation through Manual machine)</t>
  </si>
  <si>
    <t>SCHEDULE  FOR  33/11 SUB-STATION  CHEMICAL EARTHING (Soil excavation through Boring Machine)</t>
  </si>
  <si>
    <t>Soil excavation through Boring Machine</t>
  </si>
  <si>
    <t>(H)</t>
  </si>
  <si>
    <t>(I)</t>
  </si>
  <si>
    <t>RATE OF STOCK MATERIALS IN SoR OF 2025-26</t>
  </si>
  <si>
    <t>Unit rate for 2025-26</t>
  </si>
  <si>
    <t>Rate are inclusive of all T&amp;P and labour charges</t>
  </si>
  <si>
    <t>JOB REPLACED</t>
  </si>
  <si>
    <t xml:space="preserve"> RATE  EXCLUDING G.S.T.</t>
  </si>
  <si>
    <t xml:space="preserve">ITEM DELETED </t>
  </si>
  <si>
    <t>Round Shape RCC Base Plate(with 6mm MS Bar)</t>
  </si>
  <si>
    <t>Square Shape RCC Base Plate(with 6mm MS Bar)</t>
  </si>
  <si>
    <t>[On the basis of rates given by SE(Gen.-I) O/o ED (O&amp;M)]</t>
  </si>
  <si>
    <t>[On the basis of rates given by ACE(S&amp;P) O/o ED (S&amp;P)]</t>
  </si>
  <si>
    <t>2025-26</t>
  </si>
  <si>
    <t>`</t>
  </si>
  <si>
    <t>Applicable CGST @ 9% on Serial No. 8</t>
  </si>
  <si>
    <t>Applicable SGST @ 9% on Serial No. 8</t>
  </si>
  <si>
    <t>Value in bincode GST excluded, so GST @ 18% added</t>
  </si>
  <si>
    <t>G.l. Pipe 150 mm OD (Class B as per railway)</t>
  </si>
  <si>
    <t>New item introduced</t>
  </si>
  <si>
    <t>HDPE pipe of size 160 mm OD/140 mm ID PN 10 PE 100 HDR</t>
  </si>
  <si>
    <t>3150 kVA, 33/11 kV INDOOR POWER TRANSFORMER Oil Cooled with Off Circuit Tap Changer with Primary and secondary terminal Box type</t>
  </si>
  <si>
    <t>5000 kVA, 33/11 kV INDOOR POWER TRANSFORMER Oil Cooled with Off Circuit Tap Changer with Primary and secondary terminal Box type</t>
  </si>
  <si>
    <t>ITEM DELETED NOT TO BE USED</t>
  </si>
  <si>
    <t>(Please select any one appropriate row out of two at S.No.1[ B(i) or B(ii)] according to actual field condition as per type of soil strata.)</t>
  </si>
  <si>
    <t>7131941762+7131960008=7131960497(139318.47+27342.69=166661.16)</t>
  </si>
  <si>
    <r>
      <t xml:space="preserve">Const. of 2.10 M high brick masonry boundary wall </t>
    </r>
    <r>
      <rPr>
        <b/>
        <sz val="11"/>
        <color theme="1"/>
        <rFont val="Arial"/>
        <family val="2"/>
      </rPr>
      <t>on hard soil/hard moorum (Non-Expansive Soil)</t>
    </r>
    <r>
      <rPr>
        <sz val="11"/>
        <rFont val="Arial"/>
        <family val="2"/>
      </rPr>
      <t>. (As per Drg. No. 04-01/ST-29/R2) i/c all labour, T&amp;P, transportation, loading, unloading, royalty etc. complete.</t>
    </r>
  </si>
  <si>
    <r>
      <t xml:space="preserve">Const. of 2.10 M high brick masonry boundary wall </t>
    </r>
    <r>
      <rPr>
        <b/>
        <sz val="11"/>
        <color theme="1"/>
        <rFont val="Arial"/>
        <family val="2"/>
      </rPr>
      <t>on Black Cotton Soil (Expansive Soil).</t>
    </r>
    <r>
      <rPr>
        <sz val="11"/>
        <rFont val="Arial"/>
        <family val="2"/>
      </rPr>
      <t xml:space="preserve"> (As per Drg. No. 04-04/ST-29/R2 and ST/750) i/c all labour, T&amp;P, transportation, loading, unloading, royalty etc. complete.</t>
    </r>
  </si>
  <si>
    <t>(NAME CHANGED)Please select any one appropriate row out of three at S.No. 1 [ { i (a) }, { i (b) } or { i (c) } ] according to actual field condition as per type of soil strata.</t>
  </si>
  <si>
    <t>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</si>
  <si>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(i)Copper Bonded Rod  25mm 3 Mtr long  *</t>
  </si>
  <si>
    <t>(ii)Copper Bonded Rod 17.2mm, 3 Mtr long  **</t>
  </si>
  <si>
    <t>(iii)COMPOUND (1 packet of 25 kg) 2 packet per earth pit</t>
  </si>
  <si>
    <t>(iv)Copper bonded strip 25x3 mm (0.65kg/Mtr)</t>
  </si>
  <si>
    <t>(v)G.I.Nots &amp; Bolts 16x40 mm</t>
  </si>
  <si>
    <t>(vi)G.I.Nots &amp; Bolts 16x55 mm</t>
  </si>
  <si>
    <t>(viii)ACSR conductor 100 Sqmm Al Eq. (Dog)</t>
  </si>
  <si>
    <t>(vii)G.I. spring Washer</t>
  </si>
  <si>
    <t>(ix)0.03 Sq.inch (30 Sqmm Al. Eq.) (Weasel)</t>
  </si>
  <si>
    <t>(x)Bimetallic Clamp</t>
  </si>
  <si>
    <t>(xi)Miscellaneous Items</t>
  </si>
  <si>
    <t>(xii) MS flat 50x6 mm size  (2.5 kg per meter)</t>
  </si>
  <si>
    <t>Labour charges as per sch. (BL-1+BL-3+CL-23+CL-25)</t>
  </si>
  <si>
    <t>Transportation charges upto 100 km @ 2% of the cost of all other materials excluding (a) Civil Works; (b) DT 315  kVA and above capacity; &amp; (c) PT of 1.6 MVA, 3.15 MVA &amp; 5 MVA capacity</t>
  </si>
  <si>
    <t>Transportation of Power Transformer and Distribution Transformer of capacity 315 kVA &amp; above</t>
  </si>
  <si>
    <t>Transportation of all other materials excluding Power Transformer and Distribution Transformer of capacity 315 kVA &amp; above</t>
  </si>
  <si>
    <t>Overhead Charges @ 12.5% [Market Fluctuation, Service Tax, Contractor's profit etc.] on Serial No. -  6, 8, 9 [(i),(ii), (iii)], 10, 11,12,13[ {A(i)}, {B(i)} ]</t>
  </si>
  <si>
    <t>Total estimated cost of Sub-station (Including Civil works but excluding GST) [ Serial No. - 6, 8, 9 [(i),(ii), (iii)], 10, 11,12,13[ {A(i)}, {B(i)} ], 14</t>
  </si>
  <si>
    <t>Applicable CGST @ 9% on Serial No. - 15</t>
  </si>
  <si>
    <t>Applicable SGST @ 9% on  Serial No. - 15</t>
  </si>
  <si>
    <t>Grand Total estimated cost of S/s including GST ( Serial No. - 15+17+18).</t>
  </si>
  <si>
    <t xml:space="preserve">SCHEDULE  FOR  33/11  kV,  3.15 MVA,  1.6 MVA  SUB-STATION  WITH  TWO  BAYS  FOR  OUTGOING  FEEDERS AND  5 MVA  SUB-STATION  WITH  THREE  BAYS  FOR  OUTGOING  FEEDERS  AT  NEW  SITE </t>
  </si>
  <si>
    <t>Total estimated cost of S/s including GST (Serial No. 11+12+13).</t>
  </si>
  <si>
    <t>(3)Transportation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</si>
  <si>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(2)Transportation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</si>
  <si>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(1)Transportation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</si>
  <si>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Overhead Charges @ 12.5% [Market Fluctuation, Service Tax, Contractor's profit etc.] on Serial No. 01(04) ,03, 04, 05, 06,07[ {A(i)}, {B(i)} ].</t>
  </si>
  <si>
    <t>Total Estimated Cost including civil works excluding GST (Serial No. 01(04), 03, 04, 05, 06,07[ {A(i)}, {B(i)} ], 08)</t>
  </si>
  <si>
    <t>Total Estimated Cost including GST (Sr. No. 9+10+11)</t>
  </si>
  <si>
    <t xml:space="preserve"> In case of non-availability of H-Beam for structure double welded RS Joist may be used (1) 8 meter long double welded RS Joist and cost of it shall be taken in place of cost of item No.3 (i)  &amp; quantity should be 10 Nos for 3.15 &amp; 1.6 MVA and 12 Nos for 5 MVA (2) 7 meter long double welded RS Joist and cost of it shall be taken as in place of cost of item No.3 (ii) &amp; quantity should be 04 Nos each for 3.15 &amp; 1.6 MVA and 5 MVA</t>
  </si>
  <si>
    <t>COMPARATIVE STATEMENT OF RATES FROM YEAR  2024-25 to 2025-26</t>
  </si>
  <si>
    <t>Height of boundary wall for 33/11 Kv substation must be 7 Feet.</t>
  </si>
  <si>
    <t xml:space="preserve">SCHEDULE  FOR  33/11 SUB-STATION  CHEMICAL EARTHING </t>
  </si>
  <si>
    <t>Const. of 2.40 M high brick masonry boundary wall iec concerntina coil fencing (As per Drg. No. 04-01/ST-103 date 15.01.2010) i/c all labour, T&amp;P, transportation, loading, unloading, royalty etc. complete.</t>
  </si>
  <si>
    <t>x (g)</t>
  </si>
  <si>
    <t>x (h)</t>
  </si>
  <si>
    <t>x (i)</t>
  </si>
  <si>
    <r>
      <t>Const. of R.C.C retaining wall,</t>
    </r>
    <r>
      <rPr>
        <b/>
        <sz val="11"/>
        <rFont val="Arial"/>
        <family val="2"/>
      </rPr>
      <t>1</t>
    </r>
    <r>
      <rPr>
        <b/>
        <sz val="11"/>
        <color theme="1"/>
        <rFont val="Arial"/>
        <family val="2"/>
      </rPr>
      <t xml:space="preserve">.0 M high (From G.L.) </t>
    </r>
    <r>
      <rPr>
        <sz val="11"/>
        <rFont val="Arial"/>
        <family val="2"/>
      </rPr>
      <t xml:space="preserve"> as per drawing Nos.04-01/ST/220 date 10.08.2016 including all labour, T&amp;P, curing, materials, transportation, loading, unloading, royalty etc. complete.</t>
    </r>
  </si>
  <si>
    <r>
      <t>Const. of R.C.C retaining wall,</t>
    </r>
    <r>
      <rPr>
        <b/>
        <sz val="11"/>
        <rFont val="Arial"/>
        <family val="2"/>
      </rPr>
      <t>2</t>
    </r>
    <r>
      <rPr>
        <b/>
        <sz val="11"/>
        <color theme="1"/>
        <rFont val="Arial"/>
        <family val="2"/>
      </rPr>
      <t xml:space="preserve">.0 M high (From G.L.) </t>
    </r>
    <r>
      <rPr>
        <sz val="11"/>
        <rFont val="Arial"/>
        <family val="2"/>
      </rPr>
      <t xml:space="preserve"> as per drawing Nos.04-01/ST/220 date 10.08.2016 including all labour, T&amp;P, curing, materials, transportation, loading, unloading, royalty etc. complete.</t>
    </r>
  </si>
  <si>
    <r>
      <t>Const. of R.C.C retaining wall,</t>
    </r>
    <r>
      <rPr>
        <b/>
        <sz val="11"/>
        <rFont val="Arial"/>
        <family val="2"/>
      </rPr>
      <t>3</t>
    </r>
    <r>
      <rPr>
        <b/>
        <sz val="11"/>
        <color theme="1"/>
        <rFont val="Arial"/>
        <family val="2"/>
      </rPr>
      <t xml:space="preserve">.0 M high (From G.L.) </t>
    </r>
    <r>
      <rPr>
        <sz val="11"/>
        <rFont val="Arial"/>
        <family val="2"/>
      </rPr>
      <t xml:space="preserve"> as per drawing Nos.04-01/ST/220 date 10.08.2016 including all labour, T&amp;P, curing, materials, transportation, loading, unloading, royalty etc. complete.</t>
    </r>
  </si>
  <si>
    <t>NEW ROW ADDED(Select where availibility of stone is less)</t>
  </si>
  <si>
    <t>Please select any one appropriate row out of nine at S.No. 1 [ { x (a) }, {x (b)}, {x (c)}, {x (d)}, {x (e)} ,{x (f)},{x (g)},{x (h)} or { x (i) } ] according to actual field condition as per type of soil strata.</t>
  </si>
  <si>
    <r>
      <t>NEW ROW ADDED</t>
    </r>
    <r>
      <rPr>
        <sz val="11"/>
        <rFont val="Arial"/>
        <family val="2"/>
      </rPr>
      <t>(select where ground level is down and additional security is required)</t>
    </r>
  </si>
  <si>
    <t>Please select any one appropriate row [A] out of three for S.No. 1 [ { i (a) }, { i (b) } or { i (c) } ;;[B] out of two for S.No. 1[ {iii(A) or iii(B)} ] ;;  [C] out of two for S.No.1 [ B(i) or B(ii)] ;; [D] out of two for S.No. 1 [{ iv (a) } or { iv (b) } ;; [E] out of two for S.No. 1 [ { viii (a) } or { viii (b) } ;; &amp; [F] out of nine for S.No. 1 [ { x (a) }, { x (b)}, { x (c)}, { x (d)}, { x (e)} , { x (f)}, { x (g)}, { x (h)}or { x (i) }] according to actual field condition as per type of soil strata.</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</si>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</sst>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0"/>
    <numFmt numFmtId="165" formatCode="0.0"/>
    <numFmt numFmtId="166" formatCode="_(* #,##0.00_);_(* \(#,##0.00\);_(* &quot;-&quot;??_);_(@_)"/>
    <numFmt numFmtId="167" formatCode="0.00000"/>
    <numFmt numFmtId="168" formatCode="0.0000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1"/>
      <name val="Arial"/>
      <family val="2"/>
    </font>
    <font>
      <b/>
      <sz val="9"/>
      <color indexed="81"/>
      <name val="Tahoma"/>
      <family val="2"/>
    </font>
    <font>
      <sz val="9"/>
      <color indexed="81"/>
      <name val="Tahoma"/>
      <family val="2"/>
    </font>
    <font>
      <b/>
      <sz val="11"/>
      <color indexed="8"/>
      <name val="Arial"/>
      <family val="2"/>
    </font>
    <font>
      <sz val="11"/>
      <color indexed="8"/>
      <name val="Arial"/>
      <family val="2"/>
    </font>
    <font>
      <sz val="11"/>
      <color indexed="8"/>
      <name val="Calibri"/>
      <family val="2"/>
    </font>
    <font>
      <sz val="10.5"/>
      <name val="Arial"/>
      <family val="2"/>
    </font>
    <font>
      <sz val="10"/>
      <color indexed="8"/>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b/>
      <sz val="10"/>
      <color indexed="8"/>
      <name val="Verdana"/>
      <family val="2"/>
    </font>
    <font>
      <sz val="10"/>
      <color theme="1"/>
      <name val="Verdana"/>
      <family val="2"/>
    </font>
    <font>
      <sz val="7.5"/>
      <name val="Arial"/>
      <family val="2"/>
    </font>
    <font>
      <b/>
      <sz val="10.5"/>
      <color indexed="8"/>
      <name val="Arial"/>
      <family val="2"/>
    </font>
    <font>
      <sz val="14"/>
      <name val="Arial"/>
      <family val="2"/>
    </font>
    <font>
      <sz val="18"/>
      <name val="Arial"/>
      <family val="2"/>
    </font>
    <font>
      <b/>
      <sz val="11.5"/>
      <name val="Arial"/>
      <family val="2"/>
    </font>
    <font>
      <sz val="11.5"/>
      <name val="Arial"/>
      <family val="2"/>
    </font>
    <font>
      <sz val="9"/>
      <name val="Arial"/>
      <family val="2"/>
    </font>
    <font>
      <b/>
      <u/>
      <sz val="10"/>
      <name val="Arial"/>
      <family val="2"/>
    </font>
    <font>
      <sz val="10"/>
      <color rgb="FF000000"/>
      <name val="Times New Roman"/>
      <family val="1"/>
    </font>
    <font>
      <sz val="11"/>
      <color indexed="10"/>
      <name val="Arial"/>
      <family val="2"/>
    </font>
    <font>
      <b/>
      <sz val="11"/>
      <color indexed="12"/>
      <name val="Arial"/>
      <family val="2"/>
    </font>
    <font>
      <vertAlign val="subscript"/>
      <sz val="11"/>
      <name val="Arial"/>
      <family val="2"/>
    </font>
    <font>
      <b/>
      <sz val="11"/>
      <name val="Copperplate Gothic Bold"/>
      <family val="2"/>
    </font>
    <font>
      <b/>
      <sz val="9"/>
      <name val="Arial"/>
      <family val="2"/>
    </font>
    <font>
      <sz val="10"/>
      <color indexed="10"/>
      <name val="Arial"/>
      <family val="2"/>
    </font>
    <font>
      <b/>
      <sz val="11"/>
      <color theme="1"/>
      <name val="Calibri"/>
      <family val="2"/>
      <scheme val="minor"/>
    </font>
    <font>
      <b/>
      <sz val="11"/>
      <color theme="1"/>
      <name val="Arial"/>
      <family val="2"/>
    </font>
    <font>
      <sz val="8.5"/>
      <name val="Arial"/>
      <family val="2"/>
    </font>
    <font>
      <sz val="14"/>
      <name val="Times New Roman"/>
      <family val="1"/>
    </font>
    <font>
      <sz val="16"/>
      <name val="Times New Roman"/>
      <family val="1"/>
    </font>
    <font>
      <sz val="11"/>
      <name val="Times New Roman"/>
      <family val="1"/>
    </font>
    <font>
      <vertAlign val="superscript"/>
      <sz val="10"/>
      <name val="Verdana"/>
      <family val="2"/>
    </font>
    <font>
      <b/>
      <u/>
      <sz val="10"/>
      <color theme="1"/>
      <name val="Verdana"/>
      <family val="2"/>
    </font>
    <font>
      <sz val="11"/>
      <color theme="1"/>
      <name val="Verdana"/>
      <family val="2"/>
    </font>
    <font>
      <b/>
      <sz val="13"/>
      <name val="Arial"/>
      <family val="2"/>
    </font>
    <font>
      <sz val="14"/>
      <color indexed="10"/>
      <name val="Arial"/>
      <family val="2"/>
    </font>
    <font>
      <sz val="12"/>
      <color indexed="10"/>
      <name val="Arial"/>
      <family val="2"/>
    </font>
    <font>
      <b/>
      <sz val="10"/>
      <color theme="1"/>
      <name val="Verdana"/>
      <family val="2"/>
    </font>
    <font>
      <sz val="11"/>
      <color theme="1"/>
      <name val="Arial"/>
      <family val="2"/>
    </font>
    <font>
      <b/>
      <sz val="9"/>
      <color indexed="81"/>
      <name val="Tahoma"/>
      <charset val="1"/>
    </font>
    <font>
      <sz val="9"/>
      <color indexed="81"/>
      <name val="Tahoma"/>
      <charset val="1"/>
    </font>
    <font>
      <sz val="10"/>
      <name val="Arial"/>
    </font>
    <font>
      <sz val="10"/>
      <color theme="1"/>
      <name val="Arial"/>
      <family val="2"/>
    </font>
  </fonts>
  <fills count="9">
    <fill>
      <patternFill patternType="none"/>
    </fill>
    <fill>
      <patternFill patternType="gray125"/>
    </fill>
    <fill>
      <patternFill patternType="solid">
        <fgColor rgb="FF00FF00"/>
        <bgColor indexed="64"/>
      </patternFill>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5">
    <xf numFmtId="0" fontId="0"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166" fontId="13" fillId="0" borderId="0" applyFont="0" applyFill="0" applyBorder="0" applyAlignment="0" applyProtection="0"/>
    <xf numFmtId="0" fontId="8" fillId="0" borderId="0"/>
    <xf numFmtId="0" fontId="51" fillId="0" borderId="0"/>
    <xf numFmtId="0" fontId="7" fillId="0" borderId="0"/>
    <xf numFmtId="0" fontId="25" fillId="0" borderId="0"/>
    <xf numFmtId="0" fontId="13" fillId="0" borderId="0"/>
    <xf numFmtId="0" fontId="25" fillId="0" borderId="0"/>
    <xf numFmtId="0" fontId="6" fillId="0" borderId="0"/>
    <xf numFmtId="0" fontId="13" fillId="0" borderId="0"/>
    <xf numFmtId="0" fontId="5" fillId="0" borderId="0"/>
    <xf numFmtId="0" fontId="4" fillId="0" borderId="0"/>
    <xf numFmtId="0" fontId="63" fillId="0" borderId="0">
      <alignment vertical="center"/>
    </xf>
    <xf numFmtId="0" fontId="3" fillId="0" borderId="0"/>
    <xf numFmtId="0" fontId="13" fillId="0" borderId="0"/>
    <xf numFmtId="0" fontId="2" fillId="0" borderId="0"/>
    <xf numFmtId="0" fontId="1" fillId="0" borderId="0"/>
    <xf numFmtId="43" fontId="74" fillId="0" borderId="0" applyFont="0" applyFill="0" applyBorder="0" applyAlignment="0" applyProtection="0"/>
  </cellStyleXfs>
  <cellXfs count="1116">
    <xf numFmtId="0" fontId="0" fillId="0" borderId="0" xfId="0"/>
    <xf numFmtId="0" fontId="10" fillId="0" borderId="0" xfId="0" applyFont="1"/>
    <xf numFmtId="0" fontId="12" fillId="0" borderId="0" xfId="0" applyFont="1"/>
    <xf numFmtId="0" fontId="0" fillId="0" borderId="1" xfId="0" applyBorder="1"/>
    <xf numFmtId="0" fontId="12" fillId="0" borderId="4" xfId="0" applyFont="1" applyBorder="1" applyAlignment="1">
      <alignment horizontal="center"/>
    </xf>
    <xf numFmtId="49" fontId="14" fillId="0" borderId="0" xfId="0" applyNumberFormat="1" applyFont="1" applyAlignment="1">
      <alignment vertical="center" wrapText="1"/>
    </xf>
    <xf numFmtId="49" fontId="13" fillId="0" borderId="0" xfId="0" applyNumberFormat="1" applyFont="1" applyAlignment="1">
      <alignment vertical="center" wrapText="1"/>
    </xf>
    <xf numFmtId="0" fontId="15" fillId="0" borderId="0" xfId="0" applyFont="1" applyAlignment="1">
      <alignment horizontal="center"/>
    </xf>
    <xf numFmtId="49" fontId="13" fillId="0" borderId="11" xfId="0" applyNumberFormat="1" applyFont="1" applyBorder="1" applyAlignment="1">
      <alignment vertical="center" wrapText="1"/>
    </xf>
    <xf numFmtId="0" fontId="13" fillId="0" borderId="0" xfId="0" applyFont="1"/>
    <xf numFmtId="2"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11" xfId="0" applyFont="1" applyBorder="1" applyAlignment="1">
      <alignment vertical="center"/>
    </xf>
    <xf numFmtId="0" fontId="13" fillId="0" borderId="0" xfId="0" applyFont="1" applyAlignment="1">
      <alignment vertical="center"/>
    </xf>
    <xf numFmtId="0" fontId="12" fillId="0" borderId="0" xfId="0" applyFont="1" applyAlignment="1">
      <alignment vertical="center" wrapText="1"/>
    </xf>
    <xf numFmtId="0" fontId="0" fillId="0" borderId="0" xfId="0" applyAlignment="1">
      <alignment vertical="top"/>
    </xf>
    <xf numFmtId="0" fontId="18" fillId="0" borderId="0" xfId="0" quotePrefix="1" applyFont="1" applyAlignment="1">
      <alignment vertical="center" wrapText="1"/>
    </xf>
    <xf numFmtId="0" fontId="10" fillId="0" borderId="0" xfId="0" applyFont="1" applyAlignment="1">
      <alignment horizontal="center"/>
    </xf>
    <xf numFmtId="0" fontId="15" fillId="0" borderId="0" xfId="0" applyFont="1"/>
    <xf numFmtId="2" fontId="12" fillId="0" borderId="0" xfId="0" applyNumberFormat="1" applyFont="1" applyAlignment="1">
      <alignment horizontal="left" vertical="center"/>
    </xf>
    <xf numFmtId="0" fontId="13" fillId="0" borderId="11" xfId="0" applyFont="1" applyBorder="1" applyAlignment="1">
      <alignment vertical="center" wrapText="1"/>
    </xf>
    <xf numFmtId="0" fontId="12" fillId="0" borderId="0" xfId="0" applyFont="1" applyAlignment="1">
      <alignment horizontal="center"/>
    </xf>
    <xf numFmtId="0" fontId="12" fillId="0" borderId="4" xfId="0" applyFont="1" applyBorder="1" applyAlignment="1">
      <alignment horizontal="center" vertical="top"/>
    </xf>
    <xf numFmtId="0" fontId="0" fillId="0" borderId="4" xfId="0" applyBorder="1" applyAlignment="1">
      <alignment vertical="top"/>
    </xf>
    <xf numFmtId="0" fontId="13" fillId="0" borderId="0" xfId="1"/>
    <xf numFmtId="0" fontId="16" fillId="0" borderId="0" xfId="1" applyFont="1" applyAlignment="1">
      <alignment horizontal="center" vertical="center"/>
    </xf>
    <xf numFmtId="49" fontId="13" fillId="0" borderId="0" xfId="1" applyNumberFormat="1" applyAlignment="1">
      <alignment vertical="center" wrapText="1"/>
    </xf>
    <xf numFmtId="49" fontId="14" fillId="0" borderId="0" xfId="1" applyNumberFormat="1" applyFont="1" applyAlignment="1">
      <alignment vertical="center" wrapText="1"/>
    </xf>
    <xf numFmtId="2" fontId="12" fillId="0" borderId="0" xfId="1" applyNumberFormat="1" applyFont="1" applyAlignment="1">
      <alignment horizontal="left" vertical="center"/>
    </xf>
    <xf numFmtId="0" fontId="13" fillId="0" borderId="0" xfId="1" applyAlignment="1">
      <alignment horizontal="center" vertical="center"/>
    </xf>
    <xf numFmtId="0" fontId="13" fillId="0" borderId="11" xfId="1" applyBorder="1" applyAlignment="1">
      <alignment vertical="center" wrapText="1"/>
    </xf>
    <xf numFmtId="0" fontId="13" fillId="0" borderId="0" xfId="1" applyAlignment="1">
      <alignment horizontal="center"/>
    </xf>
    <xf numFmtId="2" fontId="16" fillId="0" borderId="0" xfId="0" applyNumberFormat="1" applyFont="1" applyAlignment="1">
      <alignment horizontal="center" vertical="center"/>
    </xf>
    <xf numFmtId="2" fontId="0" fillId="0" borderId="0" xfId="0" applyNumberFormat="1"/>
    <xf numFmtId="49" fontId="16" fillId="0" borderId="0" xfId="0" applyNumberFormat="1"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xf numFmtId="0" fontId="20" fillId="0" borderId="0" xfId="0" applyFont="1" applyAlignment="1">
      <alignment vertical="center" wrapText="1"/>
    </xf>
    <xf numFmtId="0" fontId="20" fillId="0" borderId="4" xfId="0" applyFont="1" applyBorder="1" applyAlignment="1">
      <alignment horizontal="center" vertical="center" wrapText="1"/>
    </xf>
    <xf numFmtId="0" fontId="13" fillId="0" borderId="0" xfId="0" applyFont="1" applyAlignment="1">
      <alignment horizontal="left" vertical="center"/>
    </xf>
    <xf numFmtId="2" fontId="0" fillId="0" borderId="0" xfId="0" applyNumberFormat="1" applyAlignment="1">
      <alignment horizontal="center"/>
    </xf>
    <xf numFmtId="0" fontId="13" fillId="0" borderId="0" xfId="0" applyFont="1" applyAlignment="1">
      <alignment horizontal="center" vertical="top" wrapText="1"/>
    </xf>
    <xf numFmtId="0" fontId="16" fillId="0" borderId="0" xfId="0" applyFont="1" applyAlignment="1">
      <alignment vertical="center" wrapText="1"/>
    </xf>
    <xf numFmtId="0" fontId="16" fillId="0" borderId="0" xfId="0" applyFont="1" applyAlignment="1">
      <alignment horizontal="left" vertical="center"/>
    </xf>
    <xf numFmtId="0" fontId="27" fillId="0" borderId="11" xfId="0" applyFont="1" applyBorder="1" applyAlignment="1">
      <alignment vertical="center" wrapText="1"/>
    </xf>
    <xf numFmtId="0" fontId="27" fillId="0" borderId="0" xfId="0" applyFont="1" applyAlignment="1">
      <alignment vertical="center" wrapText="1"/>
    </xf>
    <xf numFmtId="2" fontId="0" fillId="0" borderId="0" xfId="0" applyNumberFormat="1" applyAlignment="1">
      <alignment horizontal="center" vertical="center"/>
    </xf>
    <xf numFmtId="0" fontId="20" fillId="0" borderId="0" xfId="0" applyFont="1"/>
    <xf numFmtId="0" fontId="20" fillId="0" borderId="0" xfId="0" applyFont="1" applyAlignment="1">
      <alignment horizontal="center"/>
    </xf>
    <xf numFmtId="0" fontId="20" fillId="0" borderId="4" xfId="0" applyFont="1" applyBorder="1" applyAlignment="1">
      <alignment horizontal="center"/>
    </xf>
    <xf numFmtId="0" fontId="13" fillId="0" borderId="0" xfId="0" applyFont="1" applyAlignment="1">
      <alignment vertical="center" wrapText="1"/>
    </xf>
    <xf numFmtId="0" fontId="20" fillId="0" borderId="4" xfId="0" applyFont="1" applyBorder="1" applyAlignment="1">
      <alignment horizontal="center" vertical="top"/>
    </xf>
    <xf numFmtId="0" fontId="13" fillId="0" borderId="0" xfId="0" applyFont="1" applyAlignment="1">
      <alignment vertical="top" wrapText="1"/>
    </xf>
    <xf numFmtId="0" fontId="15" fillId="0" borderId="0" xfId="0" applyFont="1" applyAlignment="1">
      <alignment horizontal="center" vertical="center"/>
    </xf>
    <xf numFmtId="0" fontId="13" fillId="3" borderId="1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30" fillId="0" borderId="0" xfId="0" applyFont="1" applyAlignment="1">
      <alignment vertical="top" wrapText="1"/>
    </xf>
    <xf numFmtId="0" fontId="30" fillId="0" borderId="0" xfId="2" applyFont="1" applyAlignment="1">
      <alignment vertical="top" wrapText="1"/>
    </xf>
    <xf numFmtId="0" fontId="13" fillId="0" borderId="0" xfId="0" applyFont="1" applyAlignment="1">
      <alignment vertical="top"/>
    </xf>
    <xf numFmtId="0" fontId="20" fillId="0" borderId="0" xfId="0" applyFont="1" applyAlignment="1">
      <alignment vertical="top" wrapText="1"/>
    </xf>
    <xf numFmtId="2" fontId="13" fillId="0" borderId="4" xfId="0" applyNumberFormat="1" applyFont="1" applyBorder="1" applyAlignment="1">
      <alignment horizontal="center" vertical="center" wrapText="1"/>
    </xf>
    <xf numFmtId="0" fontId="0" fillId="0" borderId="0" xfId="0" applyAlignment="1">
      <alignment vertical="center" wrapText="1"/>
    </xf>
    <xf numFmtId="0" fontId="18" fillId="0" borderId="0" xfId="0" applyFont="1" applyAlignment="1">
      <alignment vertical="center"/>
    </xf>
    <xf numFmtId="0" fontId="18" fillId="0" borderId="0" xfId="0" applyFont="1"/>
    <xf numFmtId="0" fontId="0" fillId="0" borderId="0" xfId="0" applyAlignment="1">
      <alignment vertical="top" wrapText="1"/>
    </xf>
    <xf numFmtId="0" fontId="35" fillId="0" borderId="0" xfId="0" applyFont="1" applyAlignment="1">
      <alignment vertical="center" wrapText="1"/>
    </xf>
    <xf numFmtId="2" fontId="16" fillId="0" borderId="0" xfId="0" applyNumberFormat="1" applyFont="1" applyAlignment="1">
      <alignment horizontal="center" vertical="center" wrapText="1"/>
    </xf>
    <xf numFmtId="0" fontId="15" fillId="0" borderId="0" xfId="0" applyFont="1" applyAlignment="1">
      <alignment vertical="center"/>
    </xf>
    <xf numFmtId="0" fontId="26" fillId="3" borderId="0" xfId="0" applyFont="1" applyFill="1" applyAlignment="1">
      <alignment vertical="top" wrapText="1"/>
    </xf>
    <xf numFmtId="0" fontId="48" fillId="0" borderId="0" xfId="0" applyFont="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13" fillId="3" borderId="0" xfId="0" applyFont="1" applyFill="1" applyAlignment="1">
      <alignment vertical="top" wrapText="1"/>
    </xf>
    <xf numFmtId="0" fontId="15" fillId="0" borderId="0" xfId="0" applyFont="1" applyAlignment="1">
      <alignment horizontal="center" vertical="top"/>
    </xf>
    <xf numFmtId="0" fontId="12" fillId="0" borderId="0" xfId="0" applyFont="1" applyAlignment="1">
      <alignment horizontal="center" vertical="center"/>
    </xf>
    <xf numFmtId="0" fontId="13" fillId="0" borderId="0" xfId="0" applyFont="1" applyAlignment="1">
      <alignment horizontal="center"/>
    </xf>
    <xf numFmtId="49" fontId="20" fillId="0" borderId="11" xfId="0" applyNumberFormat="1" applyFont="1" applyBorder="1" applyAlignment="1">
      <alignment vertical="center" wrapText="1"/>
    </xf>
    <xf numFmtId="2" fontId="13" fillId="0" borderId="0" xfId="0" applyNumberFormat="1" applyFont="1" applyAlignment="1">
      <alignment horizontal="center" vertical="center" wrapText="1"/>
    </xf>
    <xf numFmtId="0" fontId="18" fillId="0" borderId="0" xfId="0" applyFont="1" applyAlignment="1">
      <alignment horizontal="center"/>
    </xf>
    <xf numFmtId="0" fontId="18" fillId="0" borderId="0" xfId="0" applyFont="1" applyAlignment="1">
      <alignment vertical="top" wrapText="1"/>
    </xf>
    <xf numFmtId="2" fontId="13" fillId="0" borderId="0" xfId="1" applyNumberFormat="1"/>
    <xf numFmtId="0" fontId="10" fillId="0" borderId="0" xfId="1" applyFont="1"/>
    <xf numFmtId="2" fontId="16" fillId="0" borderId="0" xfId="1" applyNumberFormat="1" applyFont="1" applyAlignment="1">
      <alignment horizontal="center" vertical="center"/>
    </xf>
    <xf numFmtId="0" fontId="0" fillId="0" borderId="0" xfId="0" applyAlignment="1">
      <alignment horizontal="center"/>
    </xf>
    <xf numFmtId="0" fontId="13" fillId="0" borderId="0" xfId="0" applyFont="1" applyAlignment="1">
      <alignment horizontal="left"/>
    </xf>
    <xf numFmtId="0" fontId="13" fillId="0" borderId="0" xfId="0" applyFont="1" applyAlignment="1">
      <alignment horizontal="left" vertical="top" wrapText="1"/>
    </xf>
    <xf numFmtId="0" fontId="47" fillId="0" borderId="4" xfId="0" applyFont="1" applyBorder="1" applyAlignment="1">
      <alignment horizontal="center"/>
    </xf>
    <xf numFmtId="0" fontId="47" fillId="0" borderId="3" xfId="0" applyFont="1" applyBorder="1" applyAlignment="1">
      <alignment horizontal="center"/>
    </xf>
    <xf numFmtId="0" fontId="16" fillId="0" borderId="0" xfId="0" applyFont="1" applyAlignment="1">
      <alignment vertical="top" wrapText="1"/>
    </xf>
    <xf numFmtId="0" fontId="26" fillId="0" borderId="0" xfId="0" applyFont="1" applyAlignment="1">
      <alignment vertical="center" wrapText="1"/>
    </xf>
    <xf numFmtId="0" fontId="16" fillId="0" borderId="11" xfId="0" applyFont="1" applyBorder="1" applyAlignment="1">
      <alignment horizontal="left" vertical="center"/>
    </xf>
    <xf numFmtId="2" fontId="13" fillId="0" borderId="11" xfId="0" applyNumberFormat="1" applyFont="1" applyBorder="1" applyAlignment="1">
      <alignment vertical="center" wrapText="1"/>
    </xf>
    <xf numFmtId="0" fontId="52" fillId="0" borderId="0" xfId="0" applyFont="1" applyAlignment="1">
      <alignment vertical="center"/>
    </xf>
    <xf numFmtId="2" fontId="18" fillId="0" borderId="0" xfId="0" applyNumberFormat="1" applyFont="1" applyAlignment="1">
      <alignment horizontal="left"/>
    </xf>
    <xf numFmtId="49" fontId="26" fillId="0" borderId="0" xfId="0" applyNumberFormat="1" applyFont="1" applyAlignment="1">
      <alignment vertical="center" wrapText="1"/>
    </xf>
    <xf numFmtId="0" fontId="20" fillId="0" borderId="0" xfId="0" applyFont="1" applyAlignment="1">
      <alignment horizontal="left" vertical="top"/>
    </xf>
    <xf numFmtId="0" fontId="26" fillId="0" borderId="11" xfId="0" applyFont="1" applyBorder="1" applyAlignment="1">
      <alignment vertical="center"/>
    </xf>
    <xf numFmtId="0" fontId="20" fillId="0" borderId="0" xfId="0" applyFont="1" applyAlignment="1">
      <alignment horizontal="center" vertical="center"/>
    </xf>
    <xf numFmtId="2" fontId="20" fillId="0" borderId="0" xfId="0" applyNumberFormat="1" applyFont="1" applyAlignment="1">
      <alignment horizontal="center" vertical="center"/>
    </xf>
    <xf numFmtId="0" fontId="19" fillId="0" borderId="0" xfId="0" applyFont="1" applyAlignment="1">
      <alignment horizontal="left" vertical="top"/>
    </xf>
    <xf numFmtId="2" fontId="18" fillId="0" borderId="0" xfId="0" applyNumberFormat="1" applyFont="1"/>
    <xf numFmtId="0" fontId="19" fillId="0" borderId="0" xfId="0" applyFont="1" applyAlignment="1">
      <alignment horizontal="center" vertical="top"/>
    </xf>
    <xf numFmtId="0" fontId="18" fillId="0" borderId="4" xfId="0" quotePrefix="1" applyFont="1" applyBorder="1" applyAlignment="1">
      <alignment horizontal="center" vertical="center" wrapText="1"/>
    </xf>
    <xf numFmtId="0" fontId="18" fillId="0" borderId="4" xfId="0" quotePrefix="1" applyFont="1" applyBorder="1" applyAlignment="1">
      <alignment horizontal="center" vertical="top" wrapText="1"/>
    </xf>
    <xf numFmtId="0" fontId="46" fillId="0" borderId="0" xfId="0" applyFont="1" applyAlignment="1">
      <alignment horizontal="center"/>
    </xf>
    <xf numFmtId="0" fontId="20" fillId="0" borderId="0" xfId="0" quotePrefix="1" applyFont="1"/>
    <xf numFmtId="0" fontId="20" fillId="0" borderId="10" xfId="0" applyFont="1" applyBorder="1" applyAlignment="1">
      <alignment horizontal="center"/>
    </xf>
    <xf numFmtId="0" fontId="26" fillId="0" borderId="11" xfId="0" applyFont="1" applyBorder="1"/>
    <xf numFmtId="0" fontId="26" fillId="0" borderId="0" xfId="0" applyFont="1"/>
    <xf numFmtId="49" fontId="26" fillId="0" borderId="11" xfId="0" applyNumberFormat="1" applyFont="1" applyBorder="1" applyAlignment="1">
      <alignment vertical="center" wrapText="1"/>
    </xf>
    <xf numFmtId="0" fontId="49" fillId="0" borderId="0" xfId="0" applyFont="1" applyAlignment="1">
      <alignment horizontal="center" vertical="center"/>
    </xf>
    <xf numFmtId="0" fontId="26" fillId="0" borderId="0" xfId="0" applyFont="1" applyAlignment="1">
      <alignment vertical="center"/>
    </xf>
    <xf numFmtId="2" fontId="12" fillId="0" borderId="0" xfId="0" applyNumberFormat="1" applyFont="1" applyAlignment="1">
      <alignment horizontal="center" vertical="center"/>
    </xf>
    <xf numFmtId="0" fontId="45" fillId="0" borderId="0" xfId="0" applyFont="1"/>
    <xf numFmtId="0" fontId="12" fillId="0" borderId="4" xfId="0" applyFont="1" applyBorder="1" applyAlignment="1">
      <alignment horizontal="center" vertical="center"/>
    </xf>
    <xf numFmtId="0" fontId="55" fillId="0" borderId="0" xfId="0" applyFont="1"/>
    <xf numFmtId="0" fontId="12" fillId="0" borderId="0" xfId="0" quotePrefix="1" applyFont="1"/>
    <xf numFmtId="0" fontId="11" fillId="0" borderId="0" xfId="0" applyFont="1" applyAlignment="1">
      <alignment horizontal="center"/>
    </xf>
    <xf numFmtId="0" fontId="12" fillId="0" borderId="11" xfId="0" applyFont="1" applyBorder="1" applyAlignment="1">
      <alignment horizontal="center" vertical="center"/>
    </xf>
    <xf numFmtId="0" fontId="12" fillId="0" borderId="11" xfId="0" applyFont="1" applyBorder="1" applyAlignment="1">
      <alignment horizontal="center"/>
    </xf>
    <xf numFmtId="0" fontId="12" fillId="0" borderId="0" xfId="0" applyFont="1" applyAlignment="1">
      <alignment wrapText="1"/>
    </xf>
    <xf numFmtId="2" fontId="0" fillId="0" borderId="11" xfId="0" applyNumberFormat="1" applyBorder="1" applyAlignment="1">
      <alignment horizontal="center"/>
    </xf>
    <xf numFmtId="0" fontId="28" fillId="0" borderId="0" xfId="0" applyFont="1" applyAlignment="1">
      <alignment vertical="center" wrapText="1"/>
    </xf>
    <xf numFmtId="2" fontId="0" fillId="0" borderId="0" xfId="0" applyNumberFormat="1" applyAlignment="1">
      <alignment horizontal="left"/>
    </xf>
    <xf numFmtId="0" fontId="18" fillId="0" borderId="0" xfId="0" applyFont="1" applyAlignment="1">
      <alignment horizontal="left" vertical="center"/>
    </xf>
    <xf numFmtId="2" fontId="0" fillId="0" borderId="0" xfId="0" applyNumberFormat="1" applyAlignment="1">
      <alignment horizontal="left" vertical="center"/>
    </xf>
    <xf numFmtId="2" fontId="13" fillId="0" borderId="0" xfId="0" applyNumberFormat="1" applyFont="1" applyAlignment="1">
      <alignment horizontal="left" vertical="center"/>
    </xf>
    <xf numFmtId="2" fontId="13" fillId="0" borderId="0" xfId="0" applyNumberFormat="1" applyFont="1" applyAlignment="1">
      <alignment horizontal="left"/>
    </xf>
    <xf numFmtId="2" fontId="0" fillId="0" borderId="0" xfId="0" applyNumberFormat="1" applyAlignment="1">
      <alignment horizontal="left" vertical="top"/>
    </xf>
    <xf numFmtId="2" fontId="13" fillId="0" borderId="0" xfId="0" applyNumberFormat="1" applyFont="1" applyAlignment="1">
      <alignment horizontal="center"/>
    </xf>
    <xf numFmtId="2" fontId="13" fillId="0" borderId="0" xfId="0" applyNumberFormat="1" applyFont="1" applyAlignment="1">
      <alignment horizontal="center" vertical="top"/>
    </xf>
    <xf numFmtId="2" fontId="12" fillId="0" borderId="11" xfId="0" applyNumberFormat="1" applyFont="1" applyBorder="1" applyAlignment="1">
      <alignment horizontal="center"/>
    </xf>
    <xf numFmtId="168" fontId="13" fillId="0" borderId="0" xfId="0" applyNumberFormat="1" applyFont="1" applyAlignment="1">
      <alignment horizontal="left" vertical="center"/>
    </xf>
    <xf numFmtId="2" fontId="10" fillId="0" borderId="0" xfId="0" applyNumberFormat="1" applyFont="1"/>
    <xf numFmtId="2" fontId="12" fillId="0" borderId="0" xfId="0" applyNumberFormat="1" applyFont="1" applyAlignment="1">
      <alignment horizontal="center"/>
    </xf>
    <xf numFmtId="2" fontId="26" fillId="0" borderId="0" xfId="0" applyNumberFormat="1" applyFont="1" applyAlignment="1">
      <alignment horizontal="center" vertical="top"/>
    </xf>
    <xf numFmtId="2" fontId="17" fillId="0" borderId="0" xfId="0" applyNumberFormat="1" applyFont="1" applyAlignment="1">
      <alignment horizontal="center" vertical="top"/>
    </xf>
    <xf numFmtId="0" fontId="0" fillId="0" borderId="0" xfId="0" applyAlignment="1">
      <alignment wrapText="1"/>
    </xf>
    <xf numFmtId="0" fontId="0" fillId="0" borderId="15" xfId="0" applyBorder="1"/>
    <xf numFmtId="0" fontId="12" fillId="0" borderId="4" xfId="0" applyFont="1" applyBorder="1" applyAlignment="1">
      <alignment vertical="top"/>
    </xf>
    <xf numFmtId="0" fontId="20" fillId="0" borderId="0" xfId="0" applyFont="1" applyAlignment="1">
      <alignment horizontal="center" vertical="top" wrapText="1"/>
    </xf>
    <xf numFmtId="0" fontId="0" fillId="0" borderId="0" xfId="0" applyAlignment="1">
      <alignment horizontal="left" vertical="top" wrapText="1"/>
    </xf>
    <xf numFmtId="2" fontId="0" fillId="0" borderId="0" xfId="0" applyNumberFormat="1" applyAlignment="1">
      <alignment horizontal="center" vertical="top" wrapText="1"/>
    </xf>
    <xf numFmtId="2" fontId="0" fillId="0" borderId="0" xfId="0" applyNumberFormat="1" applyAlignment="1">
      <alignment horizontal="left" vertical="top" wrapText="1"/>
    </xf>
    <xf numFmtId="2" fontId="16" fillId="0" borderId="0" xfId="0" applyNumberFormat="1" applyFont="1" applyAlignment="1">
      <alignment horizontal="center"/>
    </xf>
    <xf numFmtId="0" fontId="16" fillId="0" borderId="0" xfId="0" applyFont="1" applyAlignment="1">
      <alignment horizontal="center" vertical="top" wrapText="1"/>
    </xf>
    <xf numFmtId="0" fontId="19" fillId="0" borderId="0" xfId="0" applyFont="1"/>
    <xf numFmtId="0" fontId="20" fillId="0" borderId="0" xfId="0" applyFont="1" applyAlignment="1">
      <alignment vertical="center"/>
    </xf>
    <xf numFmtId="2" fontId="20" fillId="0" borderId="0" xfId="0" applyNumberFormat="1" applyFont="1" applyAlignment="1">
      <alignment horizontal="center"/>
    </xf>
    <xf numFmtId="167" fontId="14" fillId="0" borderId="0" xfId="0" applyNumberFormat="1" applyFont="1" applyAlignment="1">
      <alignment horizontal="center"/>
    </xf>
    <xf numFmtId="49" fontId="49" fillId="0" borderId="0" xfId="0" applyNumberFormat="1" applyFont="1" applyAlignment="1">
      <alignment vertical="center" wrapText="1"/>
    </xf>
    <xf numFmtId="2" fontId="16" fillId="0" borderId="4" xfId="0" applyNumberFormat="1" applyFont="1" applyBorder="1" applyAlignment="1">
      <alignment horizontal="center" vertical="center"/>
    </xf>
    <xf numFmtId="2" fontId="16" fillId="0" borderId="4" xfId="0" applyNumberFormat="1" applyFont="1" applyBorder="1" applyAlignment="1">
      <alignment horizontal="center" vertical="center" wrapText="1"/>
    </xf>
    <xf numFmtId="0" fontId="26" fillId="0" borderId="0" xfId="0" applyFont="1" applyAlignment="1">
      <alignment wrapText="1"/>
    </xf>
    <xf numFmtId="49" fontId="16" fillId="0" borderId="0" xfId="0" applyNumberFormat="1" applyFont="1" applyAlignment="1">
      <alignment wrapText="1"/>
    </xf>
    <xf numFmtId="2" fontId="15" fillId="0" borderId="0" xfId="0" applyNumberFormat="1" applyFont="1" applyAlignment="1">
      <alignment horizontal="center"/>
    </xf>
    <xf numFmtId="0" fontId="55" fillId="0" borderId="0" xfId="0" applyFont="1" applyAlignment="1">
      <alignment horizontal="center"/>
    </xf>
    <xf numFmtId="0" fontId="12" fillId="0" borderId="3" xfId="0" applyFont="1" applyBorder="1" applyAlignment="1">
      <alignment horizontal="center" vertical="center" wrapText="1"/>
    </xf>
    <xf numFmtId="0" fontId="47" fillId="0" borderId="11" xfId="0" applyFont="1" applyBorder="1" applyAlignment="1">
      <alignment vertical="center" wrapText="1"/>
    </xf>
    <xf numFmtId="0" fontId="10" fillId="0" borderId="0" xfId="0" applyFont="1" applyAlignment="1">
      <alignment vertical="center" wrapText="1"/>
    </xf>
    <xf numFmtId="0" fontId="15" fillId="0" borderId="11" xfId="0" applyFont="1" applyBorder="1" applyAlignment="1">
      <alignment vertical="center"/>
    </xf>
    <xf numFmtId="0" fontId="0" fillId="0" borderId="0" xfId="0" applyAlignment="1">
      <alignment horizontal="right"/>
    </xf>
    <xf numFmtId="0" fontId="12" fillId="0" borderId="0" xfId="0" quotePrefix="1" applyFont="1" applyAlignment="1">
      <alignment horizontal="center"/>
    </xf>
    <xf numFmtId="0" fontId="50" fillId="0" borderId="0" xfId="0" applyFont="1" applyAlignment="1">
      <alignment vertical="center" wrapText="1"/>
    </xf>
    <xf numFmtId="0" fontId="12" fillId="0" borderId="0" xfId="0" applyFont="1" applyAlignment="1">
      <alignment horizontal="left"/>
    </xf>
    <xf numFmtId="0" fontId="49" fillId="0" borderId="0" xfId="0" applyFont="1" applyAlignment="1">
      <alignment horizontal="left" vertical="center" wrapText="1"/>
    </xf>
    <xf numFmtId="0" fontId="12" fillId="0" borderId="0" xfId="0" applyFont="1" applyAlignment="1">
      <alignment horizontal="center" vertical="top"/>
    </xf>
    <xf numFmtId="0" fontId="17" fillId="0" borderId="0" xfId="0" applyFont="1" applyAlignment="1">
      <alignment horizontal="left" vertical="center"/>
    </xf>
    <xf numFmtId="0" fontId="15" fillId="0" borderId="0" xfId="0" quotePrefix="1" applyFont="1"/>
    <xf numFmtId="0" fontId="20" fillId="0" borderId="4" xfId="0" applyFont="1" applyBorder="1" applyAlignment="1">
      <alignment horizontal="center" wrapText="1"/>
    </xf>
    <xf numFmtId="0" fontId="12" fillId="0" borderId="13" xfId="0" applyFont="1" applyBorder="1" applyAlignment="1">
      <alignment horizontal="left" vertical="center" wrapText="1"/>
    </xf>
    <xf numFmtId="0" fontId="12" fillId="0" borderId="15" xfId="0" applyFont="1" applyBorder="1" applyAlignment="1">
      <alignment horizontal="center" vertical="center"/>
    </xf>
    <xf numFmtId="0" fontId="12" fillId="0" borderId="15" xfId="0" applyFont="1" applyBorder="1" applyAlignment="1">
      <alignment vertical="center"/>
    </xf>
    <xf numFmtId="2" fontId="12" fillId="0" borderId="8" xfId="0" applyNumberFormat="1" applyFont="1" applyBorder="1" applyAlignment="1">
      <alignment horizontal="center" vertical="center"/>
    </xf>
    <xf numFmtId="49" fontId="60" fillId="0" borderId="0" xfId="0" applyNumberFormat="1" applyFont="1" applyAlignment="1">
      <alignment vertical="center" wrapText="1"/>
    </xf>
    <xf numFmtId="0" fontId="13" fillId="0" borderId="0" xfId="1" applyAlignment="1">
      <alignment vertical="top" wrapText="1"/>
    </xf>
    <xf numFmtId="0" fontId="62" fillId="0" borderId="0" xfId="0" applyFont="1"/>
    <xf numFmtId="0" fontId="9" fillId="0" borderId="0" xfId="0" applyFont="1"/>
    <xf numFmtId="0" fontId="13" fillId="0" borderId="0" xfId="1" applyAlignment="1">
      <alignment vertical="top"/>
    </xf>
    <xf numFmtId="49" fontId="49" fillId="0" borderId="0" xfId="1" applyNumberFormat="1" applyFont="1" applyAlignment="1">
      <alignment vertical="center" wrapText="1"/>
    </xf>
    <xf numFmtId="0" fontId="13" fillId="0" borderId="0" xfId="1" applyAlignment="1">
      <alignment vertical="center"/>
    </xf>
    <xf numFmtId="0" fontId="20" fillId="0" borderId="0" xfId="1" applyFont="1" applyAlignment="1">
      <alignment horizontal="center"/>
    </xf>
    <xf numFmtId="0" fontId="13" fillId="0" borderId="0" xfId="1" applyAlignment="1">
      <alignment vertical="center" wrapText="1"/>
    </xf>
    <xf numFmtId="0" fontId="12" fillId="0" borderId="0" xfId="1" applyFont="1" applyAlignment="1">
      <alignment vertical="center"/>
    </xf>
    <xf numFmtId="0" fontId="20" fillId="0" borderId="0" xfId="1" applyFont="1"/>
    <xf numFmtId="0" fontId="12" fillId="0" borderId="3" xfId="0" applyFont="1" applyBorder="1" applyAlignment="1">
      <alignment horizontal="center" vertical="center"/>
    </xf>
    <xf numFmtId="0" fontId="18" fillId="0" borderId="0" xfId="1" applyFont="1" applyAlignment="1">
      <alignment horizontal="center"/>
    </xf>
    <xf numFmtId="0" fontId="12" fillId="0" borderId="8" xfId="0" applyFont="1" applyBorder="1" applyAlignment="1">
      <alignment horizontal="center" vertical="center"/>
    </xf>
    <xf numFmtId="2" fontId="13" fillId="0" borderId="0" xfId="0" applyNumberFormat="1" applyFont="1"/>
    <xf numFmtId="0" fontId="17" fillId="0" borderId="0" xfId="0" applyFont="1" applyAlignment="1">
      <alignment horizontal="center" vertical="center"/>
    </xf>
    <xf numFmtId="0" fontId="17" fillId="0" borderId="0" xfId="0" applyFont="1" applyAlignment="1">
      <alignment vertical="center"/>
    </xf>
    <xf numFmtId="0" fontId="17" fillId="0" borderId="0" xfId="0" quotePrefix="1" applyFont="1" applyAlignment="1">
      <alignment horizontal="center" vertical="center"/>
    </xf>
    <xf numFmtId="2" fontId="17" fillId="0" borderId="0" xfId="0" applyNumberFormat="1" applyFont="1" applyAlignment="1">
      <alignment horizontal="center" vertical="center"/>
    </xf>
    <xf numFmtId="0" fontId="12" fillId="0" borderId="0" xfId="1" applyFont="1" applyAlignment="1">
      <alignment horizontal="center"/>
    </xf>
    <xf numFmtId="0" fontId="12" fillId="0" borderId="0" xfId="1" quotePrefix="1" applyFont="1" applyAlignment="1">
      <alignment horizontal="center"/>
    </xf>
    <xf numFmtId="0" fontId="12" fillId="0" borderId="0" xfId="1" quotePrefix="1" applyFont="1"/>
    <xf numFmtId="0" fontId="13" fillId="0" borderId="0" xfId="1" applyAlignment="1">
      <alignment horizontal="left" vertical="center"/>
    </xf>
    <xf numFmtId="0" fontId="12" fillId="0" borderId="4" xfId="1" applyFont="1" applyBorder="1" applyAlignment="1">
      <alignment horizontal="center" vertical="center" wrapText="1"/>
    </xf>
    <xf numFmtId="0" fontId="12" fillId="0" borderId="4" xfId="1" applyFont="1" applyBorder="1" applyAlignment="1">
      <alignment horizontal="center" vertical="center"/>
    </xf>
    <xf numFmtId="0" fontId="12" fillId="0" borderId="4" xfId="1" applyFont="1" applyBorder="1" applyAlignment="1">
      <alignment horizontal="center"/>
    </xf>
    <xf numFmtId="0" fontId="13" fillId="0" borderId="11" xfId="1" applyBorder="1" applyAlignment="1">
      <alignment vertical="center"/>
    </xf>
    <xf numFmtId="0" fontId="15" fillId="0" borderId="11" xfId="1" applyFont="1" applyBorder="1" applyAlignment="1">
      <alignment vertical="center" wrapText="1"/>
    </xf>
    <xf numFmtId="0" fontId="16" fillId="0" borderId="11" xfId="1" applyFont="1" applyBorder="1" applyAlignment="1">
      <alignment horizontal="center" vertical="center"/>
    </xf>
    <xf numFmtId="0" fontId="15" fillId="0" borderId="0" xfId="1" applyFont="1" applyAlignment="1">
      <alignment vertical="center"/>
    </xf>
    <xf numFmtId="0" fontId="13" fillId="0" borderId="0" xfId="1" applyAlignment="1">
      <alignment horizontal="center" vertical="top"/>
    </xf>
    <xf numFmtId="2" fontId="13" fillId="0" borderId="0" xfId="1" applyNumberFormat="1" applyAlignment="1">
      <alignment vertical="top"/>
    </xf>
    <xf numFmtId="0" fontId="13" fillId="0" borderId="0" xfId="1" applyAlignment="1">
      <alignment horizontal="center" vertical="top" wrapText="1"/>
    </xf>
    <xf numFmtId="0" fontId="18" fillId="0" borderId="0" xfId="1" applyFont="1"/>
    <xf numFmtId="0" fontId="15" fillId="0" borderId="4" xfId="0" applyFont="1" applyBorder="1" applyAlignment="1">
      <alignment horizontal="center" vertical="center"/>
    </xf>
    <xf numFmtId="2" fontId="56" fillId="0" borderId="0" xfId="1" applyNumberFormat="1" applyFont="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0" fillId="0" borderId="4" xfId="0" applyBorder="1" applyAlignment="1">
      <alignment horizontal="center" vertical="center" wrapText="1"/>
    </xf>
    <xf numFmtId="0" fontId="12" fillId="0" borderId="10" xfId="0" applyFont="1" applyBorder="1" applyAlignment="1">
      <alignment horizontal="center"/>
    </xf>
    <xf numFmtId="0" fontId="12" fillId="0" borderId="9" xfId="0" applyFont="1" applyBorder="1" applyAlignment="1">
      <alignment horizontal="center"/>
    </xf>
    <xf numFmtId="0" fontId="13" fillId="0" borderId="4" xfId="0" applyFont="1" applyBorder="1" applyAlignment="1">
      <alignment horizontal="left" vertical="center"/>
    </xf>
    <xf numFmtId="2" fontId="20" fillId="0" borderId="4" xfId="0" applyNumberFormat="1" applyFont="1" applyBorder="1" applyAlignment="1">
      <alignment horizontal="center" vertical="center" wrapText="1"/>
    </xf>
    <xf numFmtId="0" fontId="16" fillId="0" borderId="4" xfId="0" applyFont="1" applyBorder="1" applyAlignment="1">
      <alignment horizontal="left" vertical="top"/>
    </xf>
    <xf numFmtId="0" fontId="30" fillId="0" borderId="4" xfId="0" applyFont="1" applyBorder="1" applyAlignment="1">
      <alignment vertical="top" wrapText="1"/>
    </xf>
    <xf numFmtId="0" fontId="30" fillId="0" borderId="4" xfId="0" applyFont="1" applyBorder="1" applyAlignment="1">
      <alignment horizontal="center" vertical="top" wrapText="1"/>
    </xf>
    <xf numFmtId="0" fontId="0" fillId="0" borderId="4" xfId="0" applyBorder="1"/>
    <xf numFmtId="0" fontId="30" fillId="0" borderId="4" xfId="0" applyFont="1" applyBorder="1" applyAlignment="1">
      <alignment horizontal="left" vertical="top" wrapText="1"/>
    </xf>
    <xf numFmtId="0" fontId="30" fillId="0" borderId="4" xfId="0" applyFont="1" applyBorder="1" applyAlignment="1">
      <alignment horizontal="center" vertical="top"/>
    </xf>
    <xf numFmtId="0" fontId="30" fillId="0" borderId="4" xfId="0" applyFont="1" applyBorder="1" applyAlignment="1">
      <alignment vertical="top"/>
    </xf>
    <xf numFmtId="0" fontId="30" fillId="0" borderId="4" xfId="0" applyFont="1" applyBorder="1" applyAlignment="1">
      <alignment vertical="center"/>
    </xf>
    <xf numFmtId="0" fontId="30" fillId="0" borderId="4" xfId="0" applyFont="1" applyBorder="1" applyAlignment="1">
      <alignment horizontal="center" vertical="center"/>
    </xf>
    <xf numFmtId="0" fontId="30" fillId="0" borderId="4" xfId="2" applyFont="1" applyBorder="1" applyAlignment="1">
      <alignment horizontal="center" vertical="top" wrapText="1"/>
    </xf>
    <xf numFmtId="0" fontId="30" fillId="0" borderId="4" xfId="0" applyFont="1" applyBorder="1"/>
    <xf numFmtId="0" fontId="30" fillId="0" borderId="4" xfId="2" applyFont="1" applyBorder="1" applyAlignment="1">
      <alignment vertical="top" wrapText="1"/>
    </xf>
    <xf numFmtId="0" fontId="30" fillId="0" borderId="6" xfId="2" applyFont="1" applyBorder="1" applyAlignment="1">
      <alignment horizontal="center" vertical="top" wrapText="1"/>
    </xf>
    <xf numFmtId="0" fontId="30" fillId="0" borderId="3" xfId="2" applyFont="1" applyBorder="1" applyAlignment="1">
      <alignment horizontal="center" vertical="top" wrapText="1"/>
    </xf>
    <xf numFmtId="0" fontId="33" fillId="0" borderId="4" xfId="0" applyFont="1" applyBorder="1" applyAlignment="1">
      <alignment horizontal="center" vertical="top" wrapText="1"/>
    </xf>
    <xf numFmtId="0" fontId="30" fillId="0" borderId="14" xfId="2" applyFont="1" applyBorder="1" applyAlignment="1">
      <alignment vertical="top" wrapText="1"/>
    </xf>
    <xf numFmtId="0" fontId="30" fillId="0" borderId="10" xfId="2" applyFont="1" applyBorder="1" applyAlignment="1">
      <alignment vertical="top" wrapText="1"/>
    </xf>
    <xf numFmtId="0" fontId="30" fillId="0" borderId="13" xfId="2" applyFont="1" applyBorder="1" applyAlignment="1">
      <alignment vertical="top" wrapText="1"/>
    </xf>
    <xf numFmtId="0" fontId="30" fillId="0" borderId="6" xfId="2" applyFont="1" applyBorder="1" applyAlignment="1">
      <alignment vertical="top" wrapText="1"/>
    </xf>
    <xf numFmtId="0" fontId="41" fillId="0" borderId="10" xfId="0" applyFont="1" applyBorder="1" applyAlignment="1">
      <alignment vertical="center" wrapText="1"/>
    </xf>
    <xf numFmtId="49" fontId="43" fillId="0" borderId="0" xfId="1" applyNumberFormat="1" applyFont="1" applyAlignment="1">
      <alignment horizontal="left" vertical="center" wrapText="1"/>
    </xf>
    <xf numFmtId="0" fontId="16" fillId="0" borderId="4" xfId="0" applyFont="1" applyBorder="1" applyAlignment="1">
      <alignment horizontal="center" vertical="center"/>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top"/>
    </xf>
    <xf numFmtId="49" fontId="16" fillId="0" borderId="4" xfId="0" applyNumberFormat="1" applyFont="1" applyBorder="1" applyAlignment="1">
      <alignment vertical="center" wrapText="1"/>
    </xf>
    <xf numFmtId="49" fontId="16" fillId="0" borderId="4" xfId="0" applyNumberFormat="1" applyFont="1" applyBorder="1" applyAlignment="1">
      <alignment horizontal="center" vertical="center" wrapText="1"/>
    </xf>
    <xf numFmtId="0" fontId="20" fillId="0" borderId="4" xfId="0" applyFont="1" applyBorder="1" applyAlignment="1">
      <alignment vertical="center" wrapText="1"/>
    </xf>
    <xf numFmtId="2" fontId="20" fillId="0" borderId="4"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left" vertical="center" wrapText="1"/>
    </xf>
    <xf numFmtId="0" fontId="16" fillId="0" borderId="4" xfId="0" applyFont="1" applyBorder="1" applyAlignment="1">
      <alignment horizontal="center"/>
    </xf>
    <xf numFmtId="0" fontId="16" fillId="0" borderId="6" xfId="0" applyFont="1" applyBorder="1" applyAlignment="1">
      <alignment horizontal="center" vertical="center"/>
    </xf>
    <xf numFmtId="49" fontId="20" fillId="0" borderId="4" xfId="0" applyNumberFormat="1" applyFont="1" applyBorder="1" applyAlignment="1">
      <alignment vertical="center" wrapText="1"/>
    </xf>
    <xf numFmtId="0" fontId="18" fillId="0" borderId="4" xfId="0" applyFont="1" applyBorder="1"/>
    <xf numFmtId="0" fontId="13" fillId="0" borderId="4" xfId="0" applyFont="1" applyBorder="1" applyAlignment="1">
      <alignment vertical="center" wrapText="1"/>
    </xf>
    <xf numFmtId="0" fontId="13" fillId="0" borderId="4" xfId="0" applyFont="1" applyBorder="1" applyAlignment="1">
      <alignment vertical="top" wrapText="1"/>
    </xf>
    <xf numFmtId="0" fontId="17" fillId="0" borderId="10" xfId="0" applyFont="1" applyBorder="1" applyAlignment="1">
      <alignment vertical="center" wrapText="1"/>
    </xf>
    <xf numFmtId="0" fontId="15" fillId="0" borderId="10" xfId="0" applyFont="1" applyBorder="1" applyAlignment="1">
      <alignment vertical="center"/>
    </xf>
    <xf numFmtId="0" fontId="15" fillId="0" borderId="12" xfId="0" applyFont="1" applyBorder="1" applyAlignment="1">
      <alignment vertical="center"/>
    </xf>
    <xf numFmtId="0" fontId="15" fillId="0" borderId="9" xfId="0" applyFont="1" applyBorder="1" applyAlignment="1">
      <alignment vertical="center"/>
    </xf>
    <xf numFmtId="0" fontId="16" fillId="0" borderId="4" xfId="0" applyFont="1" applyBorder="1" applyAlignment="1">
      <alignment vertical="top" wrapText="1"/>
    </xf>
    <xf numFmtId="0" fontId="16" fillId="0" borderId="4" xfId="0" applyFont="1" applyBorder="1" applyAlignment="1">
      <alignment horizontal="justify" vertical="top" wrapText="1"/>
    </xf>
    <xf numFmtId="1" fontId="16" fillId="0" borderId="4" xfId="0" applyNumberFormat="1" applyFont="1" applyBorder="1" applyAlignment="1">
      <alignment horizontal="center" vertical="center"/>
    </xf>
    <xf numFmtId="0" fontId="16" fillId="0" borderId="4" xfId="0" applyFont="1" applyBorder="1" applyAlignment="1">
      <alignment horizontal="left" vertical="top" wrapText="1"/>
    </xf>
    <xf numFmtId="0" fontId="20" fillId="0" borderId="4" xfId="0" applyFont="1" applyBorder="1" applyAlignment="1">
      <alignment vertical="top" wrapText="1"/>
    </xf>
    <xf numFmtId="0" fontId="20" fillId="0" borderId="10" xfId="0" applyFont="1" applyBorder="1" applyAlignment="1">
      <alignment vertical="center"/>
    </xf>
    <xf numFmtId="0" fontId="20" fillId="0" borderId="12" xfId="0" applyFont="1" applyBorder="1" applyAlignment="1">
      <alignment vertical="center"/>
    </xf>
    <xf numFmtId="0" fontId="20" fillId="0" borderId="9" xfId="0" applyFont="1" applyBorder="1" applyAlignment="1">
      <alignment vertical="center"/>
    </xf>
    <xf numFmtId="0" fontId="16" fillId="0" borderId="6" xfId="0" applyFont="1" applyBorder="1" applyAlignment="1">
      <alignment vertical="top" wrapText="1"/>
    </xf>
    <xf numFmtId="2" fontId="16" fillId="0" borderId="6" xfId="0" applyNumberFormat="1" applyFont="1" applyBorder="1" applyAlignment="1">
      <alignment horizontal="center" vertical="center"/>
    </xf>
    <xf numFmtId="0" fontId="16" fillId="0" borderId="6" xfId="0" quotePrefix="1" applyFont="1" applyBorder="1" applyAlignment="1">
      <alignment horizontal="center" vertical="center"/>
    </xf>
    <xf numFmtId="0" fontId="16" fillId="0" borderId="4" xfId="0" quotePrefix="1" applyFont="1" applyBorder="1" applyAlignment="1">
      <alignment horizontal="center" vertical="center"/>
    </xf>
    <xf numFmtId="2" fontId="20" fillId="0" borderId="4" xfId="0" applyNumberFormat="1" applyFont="1" applyBorder="1" applyAlignment="1">
      <alignment horizontal="center"/>
    </xf>
    <xf numFmtId="0" fontId="11" fillId="0" borderId="10" xfId="0" applyFont="1" applyBorder="1" applyAlignment="1">
      <alignment vertical="center" wrapText="1"/>
    </xf>
    <xf numFmtId="0" fontId="16" fillId="0" borderId="4" xfId="2" applyFont="1" applyBorder="1" applyAlignment="1">
      <alignment vertical="top" wrapText="1"/>
    </xf>
    <xf numFmtId="1" fontId="16" fillId="0" borderId="6" xfId="0" applyNumberFormat="1" applyFont="1" applyBorder="1" applyAlignment="1">
      <alignment horizontal="center" vertical="center"/>
    </xf>
    <xf numFmtId="0" fontId="16" fillId="0" borderId="4" xfId="0" applyFont="1" applyBorder="1" applyAlignment="1">
      <alignment horizontal="center" vertical="top" wrapText="1"/>
    </xf>
    <xf numFmtId="0" fontId="16" fillId="0" borderId="10" xfId="0" applyFont="1" applyBorder="1" applyAlignment="1">
      <alignment vertical="center"/>
    </xf>
    <xf numFmtId="0" fontId="16" fillId="0" borderId="12" xfId="0" applyFont="1" applyBorder="1" applyAlignment="1">
      <alignment vertical="center"/>
    </xf>
    <xf numFmtId="0" fontId="16" fillId="0" borderId="9" xfId="0" applyFont="1" applyBorder="1" applyAlignment="1">
      <alignment vertical="center"/>
    </xf>
    <xf numFmtId="0" fontId="16" fillId="0" borderId="4" xfId="2" applyFont="1" applyBorder="1" applyAlignment="1">
      <alignment vertical="center" wrapText="1"/>
    </xf>
    <xf numFmtId="0" fontId="20" fillId="0" borderId="10" xfId="0" applyFont="1" applyBorder="1"/>
    <xf numFmtId="0" fontId="20" fillId="0" borderId="12" xfId="0" applyFont="1" applyBorder="1" applyAlignment="1">
      <alignment horizontal="center"/>
    </xf>
    <xf numFmtId="0" fontId="20" fillId="0" borderId="12" xfId="0" applyFont="1" applyBorder="1"/>
    <xf numFmtId="0" fontId="20" fillId="0" borderId="9" xfId="0" applyFont="1" applyBorder="1"/>
    <xf numFmtId="0" fontId="16" fillId="0" borderId="4" xfId="0" quotePrefix="1" applyFont="1" applyBorder="1" applyAlignment="1">
      <alignment horizontal="center" vertical="center" wrapText="1"/>
    </xf>
    <xf numFmtId="0" fontId="16" fillId="0" borderId="13" xfId="0" applyFont="1" applyBorder="1" applyAlignment="1">
      <alignment horizontal="center" vertical="center"/>
    </xf>
    <xf numFmtId="0" fontId="16" fillId="0" borderId="8" xfId="0" applyFont="1" applyBorder="1" applyAlignment="1">
      <alignment vertical="center" wrapText="1"/>
    </xf>
    <xf numFmtId="0" fontId="16" fillId="0" borderId="4" xfId="1" applyFont="1" applyBorder="1" applyAlignment="1">
      <alignment vertical="center" wrapText="1"/>
    </xf>
    <xf numFmtId="0" fontId="16" fillId="0" borderId="4" xfId="1" applyFont="1" applyBorder="1" applyAlignment="1">
      <alignment horizontal="center" vertical="center" wrapText="1"/>
    </xf>
    <xf numFmtId="0" fontId="16" fillId="0" borderId="3" xfId="0" applyFont="1" applyBorder="1" applyAlignment="1">
      <alignment horizontal="center" vertical="top"/>
    </xf>
    <xf numFmtId="2" fontId="16" fillId="0" borderId="4" xfId="0" applyNumberFormat="1" applyFont="1" applyBorder="1" applyAlignment="1">
      <alignment horizontal="right" vertical="top" wrapText="1"/>
    </xf>
    <xf numFmtId="0" fontId="16" fillId="0" borderId="10" xfId="0" applyFont="1" applyBorder="1"/>
    <xf numFmtId="0" fontId="16" fillId="0" borderId="12" xfId="0" applyFont="1" applyBorder="1"/>
    <xf numFmtId="0" fontId="16" fillId="0" borderId="9" xfId="0" applyFont="1" applyBorder="1"/>
    <xf numFmtId="0" fontId="16" fillId="0" borderId="4" xfId="0" applyFont="1" applyBorder="1"/>
    <xf numFmtId="0" fontId="18" fillId="0" borderId="4" xfId="0" applyFont="1" applyBorder="1" applyAlignment="1">
      <alignment horizontal="center" vertical="top"/>
    </xf>
    <xf numFmtId="0" fontId="18" fillId="0" borderId="4" xfId="0" applyFont="1" applyBorder="1" applyAlignment="1">
      <alignment horizontal="center"/>
    </xf>
    <xf numFmtId="0" fontId="15" fillId="0" borderId="4" xfId="0" applyFont="1" applyBorder="1" applyAlignment="1">
      <alignment horizontal="center" vertical="top"/>
    </xf>
    <xf numFmtId="0" fontId="20" fillId="0" borderId="4" xfId="0" applyFont="1" applyBorder="1"/>
    <xf numFmtId="0" fontId="16" fillId="0" borderId="0" xfId="0" applyFont="1" applyAlignment="1">
      <alignment vertical="top"/>
    </xf>
    <xf numFmtId="0" fontId="17" fillId="0" borderId="10" xfId="0" applyFont="1" applyBorder="1" applyAlignment="1">
      <alignment vertical="center"/>
    </xf>
    <xf numFmtId="0" fontId="17" fillId="0" borderId="12" xfId="0" applyFont="1" applyBorder="1" applyAlignment="1">
      <alignment vertical="center"/>
    </xf>
    <xf numFmtId="0" fontId="17" fillId="0" borderId="9" xfId="0" applyFont="1" applyBorder="1" applyAlignment="1">
      <alignment vertical="center"/>
    </xf>
    <xf numFmtId="0" fontId="26" fillId="0" borderId="4" xfId="0" applyFont="1" applyBorder="1" applyAlignment="1">
      <alignment horizontal="center" vertical="center"/>
    </xf>
    <xf numFmtId="2" fontId="26"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vertical="center" wrapText="1"/>
    </xf>
    <xf numFmtId="2" fontId="17" fillId="0" borderId="4" xfId="0" applyNumberFormat="1" applyFont="1" applyBorder="1" applyAlignment="1">
      <alignment horizontal="center" vertical="center"/>
    </xf>
    <xf numFmtId="49" fontId="26" fillId="0" borderId="4" xfId="0" applyNumberFormat="1" applyFont="1" applyBorder="1" applyAlignment="1">
      <alignment vertical="center" wrapText="1"/>
    </xf>
    <xf numFmtId="1" fontId="17" fillId="0" borderId="4" xfId="0" applyNumberFormat="1" applyFont="1" applyBorder="1" applyAlignment="1">
      <alignment vertical="center"/>
    </xf>
    <xf numFmtId="164" fontId="26" fillId="0" borderId="4" xfId="0" applyNumberFormat="1" applyFont="1" applyBorder="1" applyAlignment="1">
      <alignment horizontal="center" vertical="center"/>
    </xf>
    <xf numFmtId="1" fontId="17" fillId="0" borderId="4" xfId="0" applyNumberFormat="1" applyFont="1" applyBorder="1" applyAlignment="1">
      <alignment horizontal="center" vertical="center"/>
    </xf>
    <xf numFmtId="0" fontId="26" fillId="0" borderId="4" xfId="0" applyFont="1" applyBorder="1" applyAlignment="1">
      <alignment horizontal="left" vertical="center"/>
    </xf>
    <xf numFmtId="2" fontId="26" fillId="0" borderId="12" xfId="0" applyNumberFormat="1" applyFont="1" applyBorder="1" applyAlignment="1">
      <alignment horizontal="center" vertical="center"/>
    </xf>
    <xf numFmtId="0" fontId="26" fillId="0" borderId="4" xfId="0" applyFont="1" applyBorder="1" applyAlignment="1">
      <alignment horizontal="left" vertical="center" wrapText="1"/>
    </xf>
    <xf numFmtId="49" fontId="17" fillId="0" borderId="4" xfId="0" applyNumberFormat="1" applyFont="1" applyBorder="1" applyAlignment="1">
      <alignment vertical="center" wrapText="1"/>
    </xf>
    <xf numFmtId="0" fontId="26" fillId="0" borderId="9" xfId="0" applyFont="1" applyBorder="1" applyAlignment="1">
      <alignment vertical="center"/>
    </xf>
    <xf numFmtId="0" fontId="26" fillId="0" borderId="9" xfId="0" applyFont="1" applyBorder="1" applyAlignment="1">
      <alignment horizontal="center" vertical="center"/>
    </xf>
    <xf numFmtId="0" fontId="15" fillId="0" borderId="5" xfId="0" applyFont="1" applyBorder="1" applyAlignment="1">
      <alignment horizontal="center" vertical="center"/>
    </xf>
    <xf numFmtId="2" fontId="20" fillId="0" borderId="6" xfId="0" applyNumberFormat="1" applyFont="1" applyBorder="1" applyAlignment="1">
      <alignment horizontal="center" vertical="center"/>
    </xf>
    <xf numFmtId="0" fontId="0" fillId="0" borderId="0" xfId="0" applyAlignment="1">
      <alignment horizontal="left" vertical="center"/>
    </xf>
    <xf numFmtId="0" fontId="12" fillId="0" borderId="4" xfId="0" applyFont="1" applyBorder="1"/>
    <xf numFmtId="0" fontId="12" fillId="0" borderId="10" xfId="0" applyFont="1" applyBorder="1" applyAlignment="1">
      <alignment wrapText="1"/>
    </xf>
    <xf numFmtId="0" fontId="12" fillId="0" borderId="12" xfId="0" applyFont="1" applyBorder="1" applyAlignment="1">
      <alignment wrapText="1"/>
    </xf>
    <xf numFmtId="0" fontId="12" fillId="0" borderId="9" xfId="0" applyFont="1" applyBorder="1" applyAlignment="1">
      <alignment wrapText="1"/>
    </xf>
    <xf numFmtId="0" fontId="12" fillId="0" borderId="4" xfId="0" applyFont="1" applyBorder="1" applyAlignment="1">
      <alignment vertical="center" wrapText="1"/>
    </xf>
    <xf numFmtId="0" fontId="0" fillId="0" borderId="10" xfId="0" applyBorder="1"/>
    <xf numFmtId="0" fontId="0" fillId="0" borderId="12" xfId="0" applyBorder="1"/>
    <xf numFmtId="0" fontId="0" fillId="0" borderId="9" xfId="0" applyBorder="1"/>
    <xf numFmtId="0" fontId="0" fillId="0" borderId="4" xfId="0" applyBorder="1" applyAlignment="1">
      <alignment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0" fontId="13" fillId="0" borderId="4" xfId="0" applyFont="1" applyBorder="1" applyAlignment="1">
      <alignment horizontal="left" vertical="center" wrapText="1"/>
    </xf>
    <xf numFmtId="0" fontId="56" fillId="0" borderId="4" xfId="0" applyFont="1" applyBorder="1" applyAlignment="1">
      <alignment horizontal="left" vertical="center" wrapText="1"/>
    </xf>
    <xf numFmtId="0" fontId="0" fillId="0" borderId="4" xfId="0" applyBorder="1" applyAlignment="1">
      <alignment horizontal="right" vertical="top"/>
    </xf>
    <xf numFmtId="0" fontId="50" fillId="0" borderId="10" xfId="0" applyFont="1" applyBorder="1" applyAlignment="1">
      <alignment vertical="center" wrapText="1"/>
    </xf>
    <xf numFmtId="0" fontId="0" fillId="0" borderId="4" xfId="0" applyBorder="1" applyAlignment="1">
      <alignment horizontal="right"/>
    </xf>
    <xf numFmtId="0" fontId="13" fillId="0" borderId="4" xfId="2" applyBorder="1" applyAlignment="1">
      <alignment vertical="top" wrapText="1"/>
    </xf>
    <xf numFmtId="0" fontId="13" fillId="0" borderId="6" xfId="0" applyFont="1" applyBorder="1" applyAlignment="1">
      <alignment horizontal="center" vertical="center"/>
    </xf>
    <xf numFmtId="0" fontId="0" fillId="0" borderId="4" xfId="0" applyBorder="1" applyAlignment="1">
      <alignment horizontal="right" vertical="center"/>
    </xf>
    <xf numFmtId="49" fontId="0" fillId="0" borderId="4" xfId="0" applyNumberFormat="1" applyBorder="1" applyAlignment="1">
      <alignment horizontal="center" vertical="center"/>
    </xf>
    <xf numFmtId="0" fontId="13" fillId="0" borderId="4" xfId="2" applyBorder="1" applyAlignment="1">
      <alignment vertical="center" wrapText="1"/>
    </xf>
    <xf numFmtId="49" fontId="13" fillId="0" borderId="4" xfId="0" applyNumberFormat="1" applyFont="1" applyBorder="1" applyAlignment="1">
      <alignment horizontal="center" vertical="center" wrapText="1"/>
    </xf>
    <xf numFmtId="0" fontId="13" fillId="0" borderId="12" xfId="2" applyBorder="1" applyAlignment="1">
      <alignment vertical="center" wrapText="1"/>
    </xf>
    <xf numFmtId="0" fontId="0" fillId="0" borderId="3" xfId="0" applyBorder="1" applyAlignment="1">
      <alignment horizontal="center" vertical="center"/>
    </xf>
    <xf numFmtId="0" fontId="12" fillId="0" borderId="12" xfId="0" applyFont="1" applyBorder="1" applyAlignment="1">
      <alignment horizontal="left" vertical="center" wrapText="1"/>
    </xf>
    <xf numFmtId="0" fontId="13" fillId="0" borderId="4" xfId="0" applyFont="1" applyBorder="1" applyAlignment="1">
      <alignment horizontal="right" vertical="top" wrapText="1"/>
    </xf>
    <xf numFmtId="0" fontId="13" fillId="0" borderId="9" xfId="0" applyFont="1" applyBorder="1" applyAlignment="1">
      <alignment horizontal="left" vertical="center" wrapText="1"/>
    </xf>
    <xf numFmtId="2" fontId="0" fillId="0" borderId="12" xfId="0" applyNumberFormat="1" applyBorder="1" applyAlignment="1">
      <alignment horizontal="center" vertical="center"/>
    </xf>
    <xf numFmtId="0" fontId="12" fillId="0" borderId="9" xfId="0" applyFont="1" applyBorder="1" applyAlignment="1">
      <alignment horizontal="left" vertical="top" wrapText="1"/>
    </xf>
    <xf numFmtId="0" fontId="0" fillId="0" borderId="3" xfId="0" applyBorder="1" applyAlignment="1">
      <alignment horizontal="center" vertical="top"/>
    </xf>
    <xf numFmtId="0" fontId="13" fillId="0" borderId="4" xfId="0" applyFont="1" applyBorder="1" applyAlignment="1">
      <alignment horizontal="center" vertical="center" wrapText="1"/>
    </xf>
    <xf numFmtId="0" fontId="13" fillId="0" borderId="9" xfId="0" applyFont="1" applyBorder="1" applyAlignment="1">
      <alignment horizontal="left" vertical="top" wrapText="1"/>
    </xf>
    <xf numFmtId="0" fontId="13" fillId="0" borderId="8" xfId="0" applyFont="1" applyBorder="1" applyAlignment="1">
      <alignment vertical="center" wrapText="1"/>
    </xf>
    <xf numFmtId="0" fontId="13" fillId="0" borderId="4" xfId="0" applyFont="1" applyBorder="1" applyAlignment="1">
      <alignment horizontal="center" vertical="center"/>
    </xf>
    <xf numFmtId="1" fontId="13" fillId="0" borderId="4" xfId="0" applyNumberFormat="1" applyFont="1" applyBorder="1" applyAlignment="1">
      <alignment horizontal="center" vertical="center" wrapText="1"/>
    </xf>
    <xf numFmtId="0" fontId="13" fillId="0" borderId="4" xfId="0" applyFont="1" applyBorder="1" applyAlignment="1">
      <alignment vertical="center"/>
    </xf>
    <xf numFmtId="0" fontId="13" fillId="0" borderId="4" xfId="0" applyFont="1" applyBorder="1" applyAlignment="1">
      <alignment horizontal="right" vertical="center" wrapText="1"/>
    </xf>
    <xf numFmtId="49" fontId="13" fillId="0" borderId="4" xfId="0" applyNumberFormat="1" applyFont="1" applyBorder="1" applyAlignment="1">
      <alignment vertical="center" wrapText="1"/>
    </xf>
    <xf numFmtId="2" fontId="0" fillId="0" borderId="9" xfId="0" applyNumberFormat="1" applyBorder="1" applyAlignment="1">
      <alignment horizontal="center" vertical="center"/>
    </xf>
    <xf numFmtId="0" fontId="12" fillId="0" borderId="10" xfId="0" applyFont="1" applyBorder="1" applyAlignment="1">
      <alignment horizontal="left" wrapText="1"/>
    </xf>
    <xf numFmtId="0" fontId="12" fillId="0" borderId="3" xfId="0" applyFont="1" applyBorder="1" applyAlignment="1">
      <alignment horizontal="left" vertical="center" wrapText="1"/>
    </xf>
    <xf numFmtId="0" fontId="0" fillId="0" borderId="13" xfId="0" applyBorder="1" applyAlignment="1">
      <alignment horizontal="center" vertical="center"/>
    </xf>
    <xf numFmtId="0" fontId="12" fillId="0" borderId="2" xfId="0" applyFont="1" applyBorder="1" applyAlignment="1">
      <alignment horizontal="center" vertical="center"/>
    </xf>
    <xf numFmtId="2" fontId="0" fillId="0" borderId="3" xfId="0" applyNumberFormat="1" applyBorder="1" applyAlignment="1">
      <alignment horizontal="center" vertical="center"/>
    </xf>
    <xf numFmtId="2" fontId="0" fillId="0" borderId="13" xfId="0" applyNumberForma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2" fontId="0" fillId="0" borderId="10" xfId="0" applyNumberFormat="1" applyBorder="1" applyAlignment="1">
      <alignment horizontal="center" vertical="center"/>
    </xf>
    <xf numFmtId="0" fontId="12" fillId="0" borderId="7" xfId="0" applyFont="1" applyBorder="1" applyAlignment="1">
      <alignment horizontal="left" vertical="center" wrapText="1"/>
    </xf>
    <xf numFmtId="0" fontId="0" fillId="0" borderId="7" xfId="0" applyBorder="1" applyAlignment="1">
      <alignment horizontal="center" vertical="center"/>
    </xf>
    <xf numFmtId="2" fontId="0" fillId="0" borderId="4" xfId="0" applyNumberFormat="1" applyBorder="1" applyAlignment="1">
      <alignment horizontal="center" vertical="top"/>
    </xf>
    <xf numFmtId="0" fontId="13" fillId="0" borderId="4" xfId="0" applyFont="1" applyBorder="1" applyAlignment="1">
      <alignment horizontal="right" vertical="top"/>
    </xf>
    <xf numFmtId="0" fontId="13" fillId="0" borderId="4" xfId="0" applyFont="1" applyBorder="1" applyAlignment="1">
      <alignment horizontal="left" wrapText="1"/>
    </xf>
    <xf numFmtId="0" fontId="0" fillId="0" borderId="4" xfId="0" applyBorder="1" applyAlignment="1">
      <alignment horizontal="center" vertical="top"/>
    </xf>
    <xf numFmtId="2" fontId="0" fillId="0" borderId="13" xfId="0" applyNumberFormat="1" applyBorder="1" applyAlignment="1">
      <alignment horizontal="center" vertical="top"/>
    </xf>
    <xf numFmtId="0" fontId="13" fillId="0" borderId="7" xfId="0" applyFont="1" applyBorder="1" applyAlignment="1">
      <alignment horizontal="right" vertical="top"/>
    </xf>
    <xf numFmtId="49" fontId="13" fillId="0" borderId="3" xfId="0" applyNumberFormat="1" applyFont="1" applyBorder="1" applyAlignment="1">
      <alignmen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2" fontId="0" fillId="0" borderId="3" xfId="0" applyNumberFormat="1" applyBorder="1" applyAlignment="1">
      <alignment horizontal="center" vertical="top"/>
    </xf>
    <xf numFmtId="0" fontId="13" fillId="0" borderId="4" xfId="0" applyFont="1" applyBorder="1" applyAlignment="1">
      <alignment horizontal="center" vertical="top" wrapText="1"/>
    </xf>
    <xf numFmtId="0" fontId="12" fillId="0" borderId="10" xfId="0" applyFont="1" applyBorder="1" applyAlignment="1">
      <alignment vertical="center" wrapText="1"/>
    </xf>
    <xf numFmtId="0" fontId="13" fillId="0" borderId="4" xfId="0" applyFont="1" applyBorder="1" applyAlignment="1">
      <alignment horizontal="left" vertical="top" wrapText="1"/>
    </xf>
    <xf numFmtId="165" fontId="0" fillId="0" borderId="4" xfId="0" applyNumberFormat="1" applyBorder="1" applyAlignment="1">
      <alignment horizontal="center" vertical="top"/>
    </xf>
    <xf numFmtId="2" fontId="0" fillId="0" borderId="6" xfId="0" applyNumberFormat="1" applyBorder="1" applyAlignment="1">
      <alignment horizontal="center" vertical="top"/>
    </xf>
    <xf numFmtId="0" fontId="13" fillId="0" borderId="9" xfId="0" applyFont="1" applyBorder="1" applyAlignment="1">
      <alignment horizontal="right" vertical="top" wrapText="1"/>
    </xf>
    <xf numFmtId="0" fontId="12" fillId="0" borderId="10" xfId="0" applyFont="1" applyBorder="1" applyAlignment="1">
      <alignment horizontal="left" vertical="center" wrapText="1"/>
    </xf>
    <xf numFmtId="0" fontId="0" fillId="0" borderId="9" xfId="0" applyBorder="1" applyAlignment="1">
      <alignment vertical="top" wrapText="1"/>
    </xf>
    <xf numFmtId="2" fontId="0" fillId="0" borderId="6" xfId="0" applyNumberFormat="1" applyBorder="1" applyAlignment="1">
      <alignment horizontal="center" vertical="center"/>
    </xf>
    <xf numFmtId="0" fontId="13" fillId="0" borderId="3" xfId="0" applyFont="1" applyBorder="1" applyAlignment="1">
      <alignment horizontal="center" vertical="center"/>
    </xf>
    <xf numFmtId="2" fontId="13" fillId="0" borderId="6" xfId="0" applyNumberFormat="1" applyFont="1" applyBorder="1" applyAlignment="1">
      <alignment horizontal="center" vertical="center"/>
    </xf>
    <xf numFmtId="0" fontId="12" fillId="0" borderId="9" xfId="0" applyFont="1" applyBorder="1" applyAlignment="1">
      <alignment horizontal="left" vertical="center" wrapText="1"/>
    </xf>
    <xf numFmtId="0" fontId="13" fillId="0" borderId="4" xfId="0" applyFont="1" applyBorder="1" applyAlignment="1">
      <alignment horizontal="center"/>
    </xf>
    <xf numFmtId="2" fontId="13" fillId="0" borderId="6" xfId="0" applyNumberFormat="1" applyFont="1" applyBorder="1" applyAlignment="1">
      <alignment horizontal="center" vertical="top"/>
    </xf>
    <xf numFmtId="0" fontId="13" fillId="0" borderId="4" xfId="0" applyFont="1" applyBorder="1" applyAlignment="1">
      <alignment horizontal="center" vertical="top"/>
    </xf>
    <xf numFmtId="0" fontId="12" fillId="0" borderId="6" xfId="0" applyFont="1" applyBorder="1"/>
    <xf numFmtId="0" fontId="0" fillId="0" borderId="6" xfId="0" applyBorder="1"/>
    <xf numFmtId="0" fontId="13" fillId="0" borderId="10" xfId="0" applyFont="1" applyBorder="1" applyAlignment="1">
      <alignment vertical="center"/>
    </xf>
    <xf numFmtId="2" fontId="13" fillId="0" borderId="4" xfId="0" applyNumberFormat="1" applyFont="1" applyBorder="1" applyAlignment="1">
      <alignment horizontal="center" vertical="center"/>
    </xf>
    <xf numFmtId="0" fontId="0" fillId="0" borderId="10" xfId="0" applyBorder="1" applyAlignment="1">
      <alignment vertical="center" wrapText="1"/>
    </xf>
    <xf numFmtId="0" fontId="13" fillId="0" borderId="14" xfId="0" applyFont="1" applyBorder="1" applyAlignment="1">
      <alignment horizont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wrapText="1"/>
    </xf>
    <xf numFmtId="0" fontId="0" fillId="0" borderId="4" xfId="0" applyBorder="1" applyAlignment="1">
      <alignment horizontal="center"/>
    </xf>
    <xf numFmtId="0" fontId="13" fillId="0" borderId="10" xfId="0" applyFont="1" applyBorder="1"/>
    <xf numFmtId="0" fontId="13" fillId="0" borderId="4" xfId="0" applyFont="1" applyBorder="1"/>
    <xf numFmtId="0" fontId="0" fillId="0" borderId="3" xfId="0" applyBorder="1" applyAlignment="1">
      <alignment vertical="center" wrapText="1"/>
    </xf>
    <xf numFmtId="0" fontId="13" fillId="0" borderId="3" xfId="0" applyFont="1" applyBorder="1" applyAlignment="1">
      <alignment horizontal="center"/>
    </xf>
    <xf numFmtId="2" fontId="13" fillId="0" borderId="3" xfId="0" applyNumberFormat="1" applyFont="1" applyBorder="1" applyAlignment="1">
      <alignment horizontal="center"/>
    </xf>
    <xf numFmtId="0" fontId="0" fillId="0" borderId="13" xfId="0" applyBorder="1" applyAlignment="1">
      <alignment horizontal="center" vertical="center" wrapText="1"/>
    </xf>
    <xf numFmtId="0" fontId="13" fillId="0" borderId="13" xfId="0" applyFont="1" applyBorder="1" applyAlignment="1">
      <alignment vertical="center" wrapText="1"/>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165" fontId="13" fillId="0" borderId="4" xfId="0" applyNumberFormat="1" applyFont="1" applyBorder="1" applyAlignment="1">
      <alignment horizontal="center" vertical="center"/>
    </xf>
    <xf numFmtId="0" fontId="13" fillId="0" borderId="12" xfId="0" applyFont="1" applyBorder="1"/>
    <xf numFmtId="0" fontId="13" fillId="0" borderId="9" xfId="0" applyFont="1" applyBorder="1"/>
    <xf numFmtId="49" fontId="12" fillId="0" borderId="4" xfId="0" applyNumberFormat="1" applyFont="1" applyBorder="1" applyAlignment="1">
      <alignment vertical="center" wrapText="1"/>
    </xf>
    <xf numFmtId="2" fontId="12" fillId="0" borderId="4" xfId="0" applyNumberFormat="1" applyFont="1" applyBorder="1" applyAlignment="1">
      <alignment horizontal="center" vertical="top"/>
    </xf>
    <xf numFmtId="0" fontId="17" fillId="0" borderId="4" xfId="0" applyFont="1" applyBorder="1" applyAlignment="1">
      <alignment horizontal="center"/>
    </xf>
    <xf numFmtId="0" fontId="17" fillId="0" borderId="15" xfId="0" applyFont="1" applyBorder="1" applyAlignment="1">
      <alignment horizontal="center"/>
    </xf>
    <xf numFmtId="0" fontId="17" fillId="0" borderId="0" xfId="0" applyFont="1" applyAlignment="1">
      <alignment horizontal="center"/>
    </xf>
    <xf numFmtId="2" fontId="26" fillId="0" borderId="4" xfId="0" applyNumberFormat="1" applyFont="1" applyBorder="1" applyAlignment="1">
      <alignment horizontal="center" vertical="top"/>
    </xf>
    <xf numFmtId="0" fontId="17" fillId="0" borderId="4" xfId="0" applyFont="1" applyBorder="1" applyAlignment="1">
      <alignment horizontal="center" vertical="top" wrapText="1"/>
    </xf>
    <xf numFmtId="0" fontId="17" fillId="0" borderId="4" xfId="0" applyFont="1" applyBorder="1" applyAlignment="1">
      <alignment vertical="top" wrapText="1"/>
    </xf>
    <xf numFmtId="2" fontId="17" fillId="0" borderId="4" xfId="0" applyNumberFormat="1" applyFont="1" applyBorder="1" applyAlignment="1">
      <alignment horizontal="center" vertical="top"/>
    </xf>
    <xf numFmtId="1" fontId="16" fillId="0" borderId="4" xfId="0" applyNumberFormat="1" applyFont="1" applyBorder="1" applyAlignment="1">
      <alignment horizontal="center" vertical="top" wrapText="1"/>
    </xf>
    <xf numFmtId="0" fontId="16" fillId="0" borderId="4" xfId="0" applyFont="1" applyBorder="1" applyAlignment="1">
      <alignment vertical="center"/>
    </xf>
    <xf numFmtId="0" fontId="16" fillId="0" borderId="3" xfId="0" applyFont="1" applyBorder="1" applyAlignment="1">
      <alignment horizontal="center" vertical="center" wrapText="1"/>
    </xf>
    <xf numFmtId="0" fontId="16" fillId="0" borderId="10" xfId="0" applyFont="1" applyBorder="1" applyAlignment="1">
      <alignment vertical="top" wrapText="1"/>
    </xf>
    <xf numFmtId="0" fontId="16" fillId="0" borderId="4" xfId="0" applyFont="1" applyBorder="1" applyAlignment="1">
      <alignment horizontal="left"/>
    </xf>
    <xf numFmtId="0" fontId="16" fillId="0" borderId="3" xfId="0" applyFont="1" applyBorder="1" applyAlignment="1">
      <alignment horizontal="center" vertical="top" wrapText="1"/>
    </xf>
    <xf numFmtId="0" fontId="16" fillId="0" borderId="4" xfId="0" applyFont="1" applyBorder="1" applyAlignment="1">
      <alignment horizontal="left" vertical="center"/>
    </xf>
    <xf numFmtId="1" fontId="16" fillId="0" borderId="4" xfId="0" applyNumberFormat="1" applyFont="1" applyBorder="1" applyAlignment="1">
      <alignment horizontal="center" vertical="center" wrapText="1"/>
    </xf>
    <xf numFmtId="0" fontId="20" fillId="0" borderId="4" xfId="0" applyFont="1" applyBorder="1" applyAlignment="1">
      <alignment horizontal="left" vertical="top" wrapText="1"/>
    </xf>
    <xf numFmtId="0" fontId="20" fillId="0" borderId="4" xfId="0" applyFont="1" applyBorder="1" applyAlignment="1">
      <alignment horizontal="left"/>
    </xf>
    <xf numFmtId="1" fontId="16" fillId="0" borderId="10" xfId="0" applyNumberFormat="1" applyFont="1" applyBorder="1" applyAlignment="1">
      <alignment vertical="top" wrapText="1"/>
    </xf>
    <xf numFmtId="1" fontId="16" fillId="0" borderId="12" xfId="0" applyNumberFormat="1" applyFont="1" applyBorder="1" applyAlignment="1">
      <alignment vertical="top" wrapText="1"/>
    </xf>
    <xf numFmtId="0" fontId="20" fillId="0" borderId="4" xfId="0" applyFont="1" applyBorder="1" applyAlignment="1">
      <alignment horizontal="left" vertical="center" wrapText="1"/>
    </xf>
    <xf numFmtId="0" fontId="20" fillId="0" borderId="10" xfId="0" applyFont="1" applyBorder="1" applyAlignment="1">
      <alignment horizontal="left"/>
    </xf>
    <xf numFmtId="0" fontId="20" fillId="0" borderId="3" xfId="0" applyFont="1" applyBorder="1"/>
    <xf numFmtId="0" fontId="16" fillId="0" borderId="3" xfId="0" applyFont="1" applyBorder="1" applyAlignment="1">
      <alignment horizontal="center"/>
    </xf>
    <xf numFmtId="0" fontId="16" fillId="0" borderId="4" xfId="0" applyFont="1" applyBorder="1" applyAlignment="1">
      <alignment vertical="top"/>
    </xf>
    <xf numFmtId="10" fontId="16" fillId="0" borderId="5" xfId="0" applyNumberFormat="1" applyFont="1" applyBorder="1" applyAlignment="1">
      <alignment horizontal="center" vertical="top"/>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left" vertical="center"/>
    </xf>
    <xf numFmtId="165" fontId="16" fillId="0" borderId="4" xfId="0" applyNumberFormat="1" applyFont="1" applyBorder="1" applyAlignment="1">
      <alignment horizontal="center" vertical="center"/>
    </xf>
    <xf numFmtId="0" fontId="16" fillId="0" borderId="9" xfId="0" applyFont="1" applyBorder="1" applyAlignment="1">
      <alignment horizontal="center" vertical="top" wrapText="1"/>
    </xf>
    <xf numFmtId="0" fontId="16" fillId="0" borderId="9" xfId="0" applyFont="1" applyBorder="1" applyAlignment="1">
      <alignment horizontal="center" vertical="top"/>
    </xf>
    <xf numFmtId="10" fontId="16" fillId="0" borderId="4" xfId="0" applyNumberFormat="1" applyFont="1" applyBorder="1" applyAlignment="1">
      <alignment horizontal="center" vertical="center"/>
    </xf>
    <xf numFmtId="0" fontId="16" fillId="0" borderId="3" xfId="0" applyFont="1" applyBorder="1" applyAlignment="1">
      <alignment vertical="center" wrapText="1"/>
    </xf>
    <xf numFmtId="0" fontId="20" fillId="0" borderId="3" xfId="0" applyFont="1" applyBorder="1" applyAlignment="1">
      <alignment vertical="center"/>
    </xf>
    <xf numFmtId="0" fontId="12" fillId="0" borderId="4" xfId="0" applyFont="1" applyBorder="1" applyAlignment="1">
      <alignment horizontal="left" vertical="center"/>
    </xf>
    <xf numFmtId="0" fontId="0" fillId="0" borderId="4" xfId="0" applyBorder="1" applyAlignment="1">
      <alignment horizontal="left" vertical="center"/>
    </xf>
    <xf numFmtId="2" fontId="0" fillId="0" borderId="4" xfId="0" applyNumberFormat="1" applyBorder="1" applyAlignment="1">
      <alignment vertical="top"/>
    </xf>
    <xf numFmtId="0" fontId="0" fillId="0" borderId="10"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9" xfId="0" applyBorder="1" applyAlignment="1">
      <alignment horizontal="left"/>
    </xf>
    <xf numFmtId="0" fontId="0" fillId="0" borderId="9" xfId="0" applyBorder="1" applyAlignment="1">
      <alignment horizontal="center"/>
    </xf>
    <xf numFmtId="0" fontId="13" fillId="0" borderId="3" xfId="0" applyFont="1" applyBorder="1" applyAlignment="1">
      <alignment horizontal="left" vertical="center" wrapText="1"/>
    </xf>
    <xf numFmtId="0" fontId="0" fillId="0" borderId="4" xfId="0" applyBorder="1" applyAlignment="1">
      <alignment horizontal="left"/>
    </xf>
    <xf numFmtId="0" fontId="0" fillId="0" borderId="9" xfId="0" applyBorder="1" applyAlignment="1">
      <alignment horizontal="left" vertical="center"/>
    </xf>
    <xf numFmtId="0" fontId="17" fillId="0" borderId="4" xfId="0" applyFont="1" applyBorder="1" applyAlignment="1">
      <alignment vertical="center"/>
    </xf>
    <xf numFmtId="0" fontId="13" fillId="0" borderId="4" xfId="0" quotePrefix="1" applyFont="1" applyBorder="1" applyAlignment="1">
      <alignment horizontal="center" vertical="center"/>
    </xf>
    <xf numFmtId="2" fontId="13" fillId="0" borderId="4" xfId="0" quotePrefix="1" applyNumberFormat="1" applyFont="1" applyBorder="1" applyAlignment="1">
      <alignment horizontal="center" vertical="center"/>
    </xf>
    <xf numFmtId="0" fontId="13" fillId="0" borderId="3" xfId="0" applyFont="1" applyBorder="1" applyAlignment="1">
      <alignment horizontal="left" vertical="center"/>
    </xf>
    <xf numFmtId="0" fontId="12" fillId="0" borderId="10" xfId="0" applyFont="1" applyBorder="1" applyAlignment="1">
      <alignment horizontal="left" vertical="center"/>
    </xf>
    <xf numFmtId="0" fontId="13" fillId="0" borderId="6" xfId="0" applyFont="1" applyBorder="1" applyAlignment="1">
      <alignment horizontal="right" vertical="center" wrapText="1"/>
    </xf>
    <xf numFmtId="0" fontId="57" fillId="0" borderId="4" xfId="0" applyFont="1" applyBorder="1" applyAlignment="1">
      <alignment horizontal="center" vertical="center" wrapText="1"/>
    </xf>
    <xf numFmtId="0" fontId="57" fillId="0" borderId="4" xfId="0" applyFont="1" applyBorder="1" applyAlignment="1">
      <alignment horizontal="center" vertical="center"/>
    </xf>
    <xf numFmtId="0" fontId="57" fillId="0" borderId="4" xfId="0" quotePrefix="1" applyFont="1" applyBorder="1" applyAlignment="1">
      <alignment horizontal="center" vertical="center"/>
    </xf>
    <xf numFmtId="1" fontId="13" fillId="0" borderId="4" xfId="0" quotePrefix="1" applyNumberFormat="1" applyFont="1" applyBorder="1" applyAlignment="1">
      <alignment horizontal="center" vertical="center"/>
    </xf>
    <xf numFmtId="0" fontId="13" fillId="0" borderId="4" xfId="1" applyBorder="1" applyAlignment="1">
      <alignment horizontal="center" vertical="center"/>
    </xf>
    <xf numFmtId="0" fontId="17" fillId="0" borderId="4" xfId="0" quotePrefix="1" applyFont="1" applyBorder="1" applyAlignment="1">
      <alignment horizontal="center" vertical="center"/>
    </xf>
    <xf numFmtId="0" fontId="12" fillId="0" borderId="10" xfId="1" applyFont="1" applyBorder="1" applyAlignment="1">
      <alignment vertical="center"/>
    </xf>
    <xf numFmtId="0" fontId="12" fillId="0" borderId="12" xfId="1" applyFont="1" applyBorder="1" applyAlignment="1">
      <alignment vertical="center"/>
    </xf>
    <xf numFmtId="0" fontId="12" fillId="0" borderId="9" xfId="1" applyFont="1" applyBorder="1" applyAlignment="1">
      <alignment vertical="center"/>
    </xf>
    <xf numFmtId="0" fontId="13" fillId="0" borderId="4" xfId="1" applyBorder="1" applyAlignment="1">
      <alignment horizontal="left" vertical="center"/>
    </xf>
    <xf numFmtId="2" fontId="13" fillId="0" borderId="4" xfId="1" applyNumberFormat="1" applyBorder="1" applyAlignment="1">
      <alignment horizontal="center" vertical="center"/>
    </xf>
    <xf numFmtId="0" fontId="13" fillId="0" borderId="4" xfId="1" applyBorder="1" applyAlignment="1">
      <alignment vertical="top" wrapText="1"/>
    </xf>
    <xf numFmtId="0" fontId="12" fillId="0" borderId="10" xfId="1" applyFont="1" applyBorder="1" applyAlignment="1">
      <alignment horizontal="left" vertical="center"/>
    </xf>
    <xf numFmtId="2" fontId="12" fillId="0" borderId="4" xfId="1" applyNumberFormat="1" applyFont="1" applyBorder="1" applyAlignment="1">
      <alignment horizontal="center" vertical="center"/>
    </xf>
    <xf numFmtId="0" fontId="12" fillId="0" borderId="4" xfId="1" applyFont="1" applyBorder="1" applyAlignment="1">
      <alignment horizontal="left" vertical="center"/>
    </xf>
    <xf numFmtId="0" fontId="13" fillId="0" borderId="3" xfId="1" applyBorder="1" applyAlignment="1">
      <alignment horizontal="center" vertical="center"/>
    </xf>
    <xf numFmtId="49" fontId="13" fillId="0" borderId="10" xfId="1" applyNumberFormat="1" applyBorder="1" applyAlignment="1">
      <alignment vertical="center" wrapText="1"/>
    </xf>
    <xf numFmtId="0" fontId="13" fillId="0" borderId="4" xfId="1" applyBorder="1" applyAlignment="1">
      <alignment vertical="center" wrapText="1"/>
    </xf>
    <xf numFmtId="0" fontId="13" fillId="0" borderId="4" xfId="1" applyBorder="1" applyAlignment="1">
      <alignment horizontal="center" vertical="center" wrapText="1"/>
    </xf>
    <xf numFmtId="0" fontId="13" fillId="0" borderId="4" xfId="1" applyBorder="1" applyAlignment="1">
      <alignment horizontal="left" vertical="center" wrapText="1"/>
    </xf>
    <xf numFmtId="0" fontId="12" fillId="0" borderId="6" xfId="1" quotePrefix="1" applyFont="1" applyBorder="1" applyAlignment="1">
      <alignment horizontal="center" vertical="center"/>
    </xf>
    <xf numFmtId="0" fontId="12" fillId="0" borderId="4" xfId="1" applyFont="1" applyBorder="1" applyAlignment="1">
      <alignment vertical="center" wrapText="1"/>
    </xf>
    <xf numFmtId="0" fontId="13" fillId="0" borderId="4" xfId="1" quotePrefix="1" applyBorder="1" applyAlignment="1">
      <alignment horizontal="center" vertical="center"/>
    </xf>
    <xf numFmtId="49" fontId="13" fillId="0" borderId="4" xfId="1" applyNumberFormat="1" applyBorder="1" applyAlignment="1">
      <alignment horizontal="left" vertical="center" wrapText="1"/>
    </xf>
    <xf numFmtId="49" fontId="13" fillId="0" borderId="4" xfId="1" applyNumberFormat="1" applyBorder="1" applyAlignment="1">
      <alignment vertical="center" wrapText="1"/>
    </xf>
    <xf numFmtId="0" fontId="12" fillId="0" borderId="4" xfId="1" quotePrefix="1" applyFont="1" applyBorder="1" applyAlignment="1">
      <alignment horizontal="center" vertical="center"/>
    </xf>
    <xf numFmtId="49" fontId="12" fillId="0" borderId="4" xfId="1" applyNumberFormat="1" applyFont="1" applyBorder="1" applyAlignment="1">
      <alignment vertical="center" wrapText="1"/>
    </xf>
    <xf numFmtId="2" fontId="13" fillId="0" borderId="0" xfId="1" applyNumberFormat="1" applyAlignment="1">
      <alignment horizontal="center" vertical="center"/>
    </xf>
    <xf numFmtId="2" fontId="49" fillId="0" borderId="0" xfId="0" applyNumberFormat="1" applyFont="1" applyAlignment="1">
      <alignment horizontal="center" vertical="center" wrapText="1"/>
    </xf>
    <xf numFmtId="0" fontId="0" fillId="6" borderId="0" xfId="0" applyFill="1"/>
    <xf numFmtId="0" fontId="12" fillId="6" borderId="0" xfId="0" applyFont="1" applyFill="1" applyAlignment="1">
      <alignment vertical="center" wrapText="1"/>
    </xf>
    <xf numFmtId="0" fontId="12" fillId="6" borderId="0" xfId="0" applyFont="1" applyFill="1" applyAlignment="1">
      <alignment vertical="center"/>
    </xf>
    <xf numFmtId="0" fontId="12" fillId="6" borderId="0" xfId="0" applyFont="1" applyFill="1"/>
    <xf numFmtId="0" fontId="42" fillId="6" borderId="4" xfId="0" applyFont="1" applyFill="1" applyBorder="1" applyAlignment="1">
      <alignment horizontal="center" vertical="top" wrapText="1"/>
    </xf>
    <xf numFmtId="0" fontId="30" fillId="6" borderId="4" xfId="0" applyFont="1" applyFill="1" applyBorder="1" applyAlignment="1">
      <alignment vertical="top" wrapText="1"/>
    </xf>
    <xf numFmtId="0" fontId="30" fillId="6" borderId="4" xfId="0" applyFont="1" applyFill="1" applyBorder="1" applyAlignment="1">
      <alignment horizontal="center" vertical="top" wrapText="1"/>
    </xf>
    <xf numFmtId="2" fontId="30" fillId="6" borderId="4" xfId="0" applyNumberFormat="1" applyFont="1" applyFill="1" applyBorder="1" applyAlignment="1">
      <alignment horizontal="center" vertical="top" wrapText="1"/>
    </xf>
    <xf numFmtId="0" fontId="0" fillId="6" borderId="4" xfId="0" applyFill="1" applyBorder="1"/>
    <xf numFmtId="0" fontId="23" fillId="6" borderId="4" xfId="0" applyFont="1" applyFill="1" applyBorder="1" applyAlignment="1">
      <alignment vertical="top" wrapText="1"/>
    </xf>
    <xf numFmtId="0" fontId="31" fillId="6" borderId="4" xfId="0" applyFont="1" applyFill="1" applyBorder="1" applyAlignment="1">
      <alignment vertical="top"/>
    </xf>
    <xf numFmtId="0" fontId="42" fillId="6" borderId="4" xfId="0" applyFont="1" applyFill="1" applyBorder="1" applyAlignment="1">
      <alignment horizontal="center" vertical="top"/>
    </xf>
    <xf numFmtId="0" fontId="30" fillId="6" borderId="4" xfId="0" applyFont="1" applyFill="1" applyBorder="1" applyAlignment="1">
      <alignment horizontal="left" vertical="top" wrapText="1"/>
    </xf>
    <xf numFmtId="0" fontId="30" fillId="6" borderId="4" xfId="0" applyFont="1" applyFill="1" applyBorder="1" applyAlignment="1">
      <alignment horizontal="center" vertical="top"/>
    </xf>
    <xf numFmtId="0" fontId="30" fillId="6" borderId="4" xfId="0" applyFont="1" applyFill="1" applyBorder="1" applyAlignment="1">
      <alignment vertical="top"/>
    </xf>
    <xf numFmtId="0" fontId="28" fillId="6" borderId="4" xfId="0" applyFont="1" applyFill="1" applyBorder="1" applyAlignment="1">
      <alignment horizontal="center" vertical="top" wrapText="1"/>
    </xf>
    <xf numFmtId="0" fontId="30" fillId="6" borderId="4" xfId="0" applyFont="1" applyFill="1" applyBorder="1" applyAlignment="1">
      <alignment vertical="center" wrapText="1"/>
    </xf>
    <xf numFmtId="0" fontId="0" fillId="7" borderId="0" xfId="0" applyFill="1"/>
    <xf numFmtId="0" fontId="42" fillId="0" borderId="4" xfId="0" applyFont="1" applyBorder="1" applyAlignment="1">
      <alignment horizontal="center" vertical="top" wrapText="1"/>
    </xf>
    <xf numFmtId="0" fontId="42" fillId="0" borderId="4" xfId="0" applyFont="1" applyBorder="1" applyAlignment="1">
      <alignment horizontal="center" vertical="center" wrapText="1"/>
    </xf>
    <xf numFmtId="0" fontId="32" fillId="2" borderId="4" xfId="0" applyFont="1" applyFill="1" applyBorder="1" applyAlignment="1">
      <alignment horizontal="left" vertical="center"/>
    </xf>
    <xf numFmtId="0" fontId="42" fillId="0" borderId="4" xfId="0" applyFont="1" applyBorder="1" applyAlignment="1">
      <alignment horizontal="center" vertical="center"/>
    </xf>
    <xf numFmtId="0" fontId="30" fillId="6" borderId="4" xfId="0" applyFont="1" applyFill="1" applyBorder="1" applyAlignment="1">
      <alignment horizontal="left" vertical="center" wrapText="1"/>
    </xf>
    <xf numFmtId="0" fontId="32" fillId="6" borderId="4" xfId="0" applyFont="1" applyFill="1" applyBorder="1" applyAlignment="1">
      <alignment horizontal="left" vertical="center"/>
    </xf>
    <xf numFmtId="0" fontId="30" fillId="6" borderId="4" xfId="2" applyFont="1" applyFill="1" applyBorder="1" applyAlignment="1">
      <alignment horizontal="left" vertical="top" wrapText="1"/>
    </xf>
    <xf numFmtId="2" fontId="30" fillId="6" borderId="3" xfId="2" applyNumberFormat="1" applyFont="1" applyFill="1" applyBorder="1" applyAlignment="1">
      <alignment horizontal="center" vertical="top" wrapText="1"/>
    </xf>
    <xf numFmtId="0" fontId="0" fillId="6" borderId="4" xfId="0" applyFill="1" applyBorder="1" applyAlignment="1">
      <alignment horizontal="left"/>
    </xf>
    <xf numFmtId="0" fontId="30" fillId="6" borderId="4" xfId="0" applyFont="1" applyFill="1" applyBorder="1"/>
    <xf numFmtId="0" fontId="30" fillId="6" borderId="4" xfId="6" applyFont="1" applyFill="1" applyBorder="1" applyAlignment="1">
      <alignment vertical="top" wrapText="1"/>
    </xf>
    <xf numFmtId="0" fontId="20" fillId="6" borderId="4" xfId="0" applyFont="1" applyFill="1" applyBorder="1" applyAlignment="1">
      <alignment vertical="top"/>
    </xf>
    <xf numFmtId="0" fontId="30" fillId="6" borderId="4" xfId="2" applyFont="1" applyFill="1" applyBorder="1" applyAlignment="1">
      <alignment horizontal="center" vertical="top"/>
    </xf>
    <xf numFmtId="0" fontId="30" fillId="6" borderId="4" xfId="2" applyFont="1" applyFill="1" applyBorder="1" applyAlignment="1">
      <alignment horizontal="center" vertical="top" wrapText="1"/>
    </xf>
    <xf numFmtId="0" fontId="32" fillId="2" borderId="4" xfId="0" applyFont="1" applyFill="1" applyBorder="1" applyAlignment="1">
      <alignment horizontal="left" vertical="top"/>
    </xf>
    <xf numFmtId="1" fontId="42" fillId="6" borderId="4" xfId="0" applyNumberFormat="1" applyFont="1" applyFill="1" applyBorder="1" applyAlignment="1">
      <alignment horizontal="center" vertical="top"/>
    </xf>
    <xf numFmtId="0" fontId="33" fillId="6" borderId="4" xfId="0" applyFont="1" applyFill="1" applyBorder="1" applyAlignment="1">
      <alignment horizontal="left" vertical="top" wrapText="1"/>
    </xf>
    <xf numFmtId="0" fontId="33" fillId="6" borderId="4" xfId="0" applyFont="1" applyFill="1" applyBorder="1" applyAlignment="1">
      <alignment horizontal="center" vertical="top"/>
    </xf>
    <xf numFmtId="0" fontId="34" fillId="6" borderId="4" xfId="0" applyFont="1" applyFill="1" applyBorder="1" applyAlignment="1">
      <alignment vertical="top"/>
    </xf>
    <xf numFmtId="0" fontId="10" fillId="6" borderId="4" xfId="0" applyFont="1" applyFill="1" applyBorder="1" applyAlignment="1">
      <alignment horizontal="left" vertical="center"/>
    </xf>
    <xf numFmtId="0" fontId="29" fillId="6" borderId="4" xfId="0" applyFont="1" applyFill="1" applyBorder="1" applyAlignment="1">
      <alignment vertical="top"/>
    </xf>
    <xf numFmtId="0" fontId="0" fillId="6" borderId="4" xfId="0" applyFill="1" applyBorder="1" applyAlignment="1">
      <alignment horizontal="left" vertical="top"/>
    </xf>
    <xf numFmtId="0" fontId="30" fillId="6" borderId="4" xfId="2" applyFont="1" applyFill="1" applyBorder="1" applyAlignment="1">
      <alignment vertical="top" wrapText="1"/>
    </xf>
    <xf numFmtId="0" fontId="28" fillId="6" borderId="4" xfId="0" applyFont="1" applyFill="1" applyBorder="1" applyAlignment="1">
      <alignment vertical="top" wrapText="1"/>
    </xf>
    <xf numFmtId="0" fontId="42" fillId="6" borderId="6" xfId="2" applyFont="1" applyFill="1" applyBorder="1" applyAlignment="1">
      <alignment horizontal="center" vertical="top" wrapText="1"/>
    </xf>
    <xf numFmtId="0" fontId="30" fillId="6" borderId="6" xfId="2" applyFont="1" applyFill="1" applyBorder="1" applyAlignment="1">
      <alignment horizontal="center" vertical="top" wrapText="1"/>
    </xf>
    <xf numFmtId="0" fontId="42" fillId="6" borderId="3" xfId="2" applyFont="1" applyFill="1" applyBorder="1" applyAlignment="1">
      <alignment horizontal="center" vertical="top" wrapText="1"/>
    </xf>
    <xf numFmtId="0" fontId="30" fillId="6" borderId="3" xfId="2" applyFont="1" applyFill="1" applyBorder="1" applyAlignment="1">
      <alignment horizontal="center" vertical="top" wrapText="1"/>
    </xf>
    <xf numFmtId="0" fontId="33" fillId="6" borderId="4" xfId="0" applyFont="1" applyFill="1" applyBorder="1" applyAlignment="1">
      <alignment vertical="center" wrapText="1"/>
    </xf>
    <xf numFmtId="0" fontId="33" fillId="6" borderId="4" xfId="0" applyFont="1" applyFill="1" applyBorder="1" applyAlignment="1">
      <alignment horizontal="center" vertical="top" wrapText="1"/>
    </xf>
    <xf numFmtId="0" fontId="33" fillId="6" borderId="4" xfId="0" applyFont="1" applyFill="1" applyBorder="1" applyAlignment="1">
      <alignment vertical="top" wrapText="1"/>
    </xf>
    <xf numFmtId="0" fontId="33" fillId="6" borderId="4" xfId="2" applyFont="1" applyFill="1" applyBorder="1" applyAlignment="1">
      <alignment vertical="top" wrapText="1"/>
    </xf>
    <xf numFmtId="0" fontId="33" fillId="6" borderId="4" xfId="2" applyFont="1" applyFill="1" applyBorder="1" applyAlignment="1">
      <alignment horizontal="center" vertical="top" wrapText="1"/>
    </xf>
    <xf numFmtId="0" fontId="30" fillId="6" borderId="6" xfId="6" applyFont="1" applyFill="1" applyBorder="1" applyAlignment="1">
      <alignment horizontal="center" vertical="top"/>
    </xf>
    <xf numFmtId="0" fontId="30" fillId="6" borderId="4" xfId="6" applyFont="1" applyFill="1" applyBorder="1" applyAlignment="1">
      <alignment horizontal="center" vertical="top"/>
    </xf>
    <xf numFmtId="0" fontId="42" fillId="0" borderId="4" xfId="0" applyFont="1" applyBorder="1" applyAlignment="1">
      <alignment horizontal="center" vertical="top"/>
    </xf>
    <xf numFmtId="0" fontId="35" fillId="2" borderId="4" xfId="0" applyFont="1" applyFill="1" applyBorder="1" applyAlignment="1">
      <alignment vertical="top" wrapText="1"/>
    </xf>
    <xf numFmtId="0" fontId="32" fillId="2" borderId="4" xfId="0" applyFont="1" applyFill="1" applyBorder="1" applyAlignment="1">
      <alignment horizontal="left" vertical="center" wrapText="1"/>
    </xf>
    <xf numFmtId="0" fontId="42" fillId="6" borderId="4" xfId="2" applyFont="1" applyFill="1" applyBorder="1" applyAlignment="1">
      <alignment horizontal="center" vertical="top" wrapText="1"/>
    </xf>
    <xf numFmtId="10" fontId="30" fillId="6" borderId="4" xfId="2" applyNumberFormat="1" applyFont="1" applyFill="1" applyBorder="1" applyAlignment="1">
      <alignment horizontal="center" vertical="top" wrapText="1"/>
    </xf>
    <xf numFmtId="0" fontId="28" fillId="6" borderId="4" xfId="0" applyFont="1" applyFill="1" applyBorder="1" applyAlignment="1">
      <alignment horizontal="left" vertical="top" wrapText="1"/>
    </xf>
    <xf numFmtId="2" fontId="0" fillId="6" borderId="0" xfId="0" applyNumberFormat="1" applyFill="1"/>
    <xf numFmtId="1" fontId="42" fillId="6" borderId="4" xfId="0" applyNumberFormat="1" applyFont="1" applyFill="1" applyBorder="1" applyAlignment="1">
      <alignment horizontal="center" vertical="top" wrapText="1"/>
    </xf>
    <xf numFmtId="2" fontId="28" fillId="6" borderId="4" xfId="0" applyNumberFormat="1" applyFont="1" applyFill="1" applyBorder="1" applyAlignment="1">
      <alignment horizontal="left" vertical="top" wrapText="1"/>
    </xf>
    <xf numFmtId="2" fontId="30" fillId="6" borderId="4" xfId="0" applyNumberFormat="1" applyFont="1" applyFill="1" applyBorder="1" applyAlignment="1">
      <alignment horizontal="left" vertical="top" wrapText="1"/>
    </xf>
    <xf numFmtId="0" fontId="33" fillId="6" borderId="4" xfId="2" applyFont="1" applyFill="1" applyBorder="1" applyAlignment="1">
      <alignment horizontal="left" vertical="top" wrapText="1"/>
    </xf>
    <xf numFmtId="0" fontId="33" fillId="6" borderId="4" xfId="2" applyFont="1" applyFill="1" applyBorder="1" applyAlignment="1">
      <alignment horizontal="center" vertical="top"/>
    </xf>
    <xf numFmtId="0" fontId="30" fillId="6" borderId="4" xfId="2" applyFont="1" applyFill="1" applyBorder="1" applyAlignment="1">
      <alignment vertical="top"/>
    </xf>
    <xf numFmtId="0" fontId="33" fillId="6" borderId="4" xfId="0" applyFont="1" applyFill="1" applyBorder="1" applyAlignment="1">
      <alignment vertical="top"/>
    </xf>
    <xf numFmtId="0" fontId="42" fillId="0" borderId="9" xfId="2" applyFont="1" applyBorder="1" applyAlignment="1">
      <alignment horizontal="center" vertical="top"/>
    </xf>
    <xf numFmtId="0" fontId="42" fillId="0" borderId="4" xfId="2" applyFont="1" applyBorder="1" applyAlignment="1">
      <alignment horizontal="center" vertical="top"/>
    </xf>
    <xf numFmtId="0" fontId="30" fillId="6" borderId="4" xfId="0" applyFont="1" applyFill="1" applyBorder="1" applyAlignment="1">
      <alignment horizontal="left" vertical="center"/>
    </xf>
    <xf numFmtId="0" fontId="30" fillId="6" borderId="10" xfId="2" applyFont="1" applyFill="1" applyBorder="1" applyAlignment="1">
      <alignment vertical="top" wrapText="1"/>
    </xf>
    <xf numFmtId="0" fontId="35" fillId="6" borderId="4" xfId="2" applyFont="1" applyFill="1" applyBorder="1" applyAlignment="1">
      <alignment vertical="top" wrapText="1"/>
    </xf>
    <xf numFmtId="0" fontId="30" fillId="6" borderId="4" xfId="0" applyFont="1" applyFill="1" applyBorder="1" applyAlignment="1">
      <alignment horizontal="left" vertical="top"/>
    </xf>
    <xf numFmtId="0" fontId="30" fillId="6" borderId="0" xfId="0" applyFont="1" applyFill="1" applyAlignment="1">
      <alignment horizontal="center" vertical="top" wrapText="1"/>
    </xf>
    <xf numFmtId="0" fontId="23" fillId="6" borderId="4" xfId="0" applyFont="1" applyFill="1" applyBorder="1" applyAlignment="1">
      <alignment vertical="top"/>
    </xf>
    <xf numFmtId="0" fontId="13" fillId="6" borderId="4" xfId="2" applyFill="1" applyBorder="1" applyAlignment="1">
      <alignment vertical="center"/>
    </xf>
    <xf numFmtId="0" fontId="36" fillId="6" borderId="4" xfId="0" applyFont="1" applyFill="1" applyBorder="1" applyAlignment="1">
      <alignment horizontal="left" vertical="top"/>
    </xf>
    <xf numFmtId="0" fontId="30" fillId="6" borderId="4" xfId="0" applyFont="1" applyFill="1" applyBorder="1" applyAlignment="1">
      <alignment vertical="center"/>
    </xf>
    <xf numFmtId="0" fontId="42"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2" fillId="6" borderId="9" xfId="2" applyFont="1" applyFill="1" applyBorder="1" applyAlignment="1">
      <alignment horizontal="center" vertical="top" wrapText="1"/>
    </xf>
    <xf numFmtId="0" fontId="28" fillId="0" borderId="4" xfId="0" applyFont="1" applyBorder="1" applyAlignment="1">
      <alignment horizontal="center" vertical="top" wrapText="1"/>
    </xf>
    <xf numFmtId="0" fontId="16" fillId="6" borderId="4" xfId="0" applyFont="1" applyFill="1" applyBorder="1"/>
    <xf numFmtId="0" fontId="42" fillId="5" borderId="4" xfId="0" applyFont="1" applyFill="1" applyBorder="1" applyAlignment="1">
      <alignment horizontal="center" vertical="top" wrapText="1"/>
    </xf>
    <xf numFmtId="0" fontId="30" fillId="5" borderId="4" xfId="0" applyFont="1" applyFill="1" applyBorder="1" applyAlignment="1">
      <alignment horizontal="left" vertical="top" wrapText="1"/>
    </xf>
    <xf numFmtId="0" fontId="30" fillId="5" borderId="4" xfId="0" applyFont="1" applyFill="1" applyBorder="1" applyAlignment="1">
      <alignment horizontal="center" vertical="top" wrapText="1"/>
    </xf>
    <xf numFmtId="0" fontId="30" fillId="5" borderId="4" xfId="0" applyFont="1" applyFill="1" applyBorder="1" applyAlignment="1">
      <alignment vertical="top"/>
    </xf>
    <xf numFmtId="0" fontId="0" fillId="5" borderId="4" xfId="0" applyFill="1" applyBorder="1"/>
    <xf numFmtId="0" fontId="0" fillId="5" borderId="0" xfId="0" applyFill="1"/>
    <xf numFmtId="0" fontId="32" fillId="6" borderId="4" xfId="0" applyFont="1" applyFill="1" applyBorder="1" applyAlignment="1">
      <alignment vertical="top" wrapText="1"/>
    </xf>
    <xf numFmtId="0" fontId="16" fillId="6" borderId="4" xfId="0" applyFont="1" applyFill="1" applyBorder="1" applyAlignment="1">
      <alignment vertical="top"/>
    </xf>
    <xf numFmtId="0" fontId="12" fillId="6" borderId="4" xfId="2" applyFont="1" applyFill="1" applyBorder="1" applyAlignment="1">
      <alignment vertical="top" wrapText="1"/>
    </xf>
    <xf numFmtId="0" fontId="37" fillId="6" borderId="4" xfId="0" applyFont="1" applyFill="1" applyBorder="1" applyAlignment="1">
      <alignment vertical="top" wrapText="1"/>
    </xf>
    <xf numFmtId="0" fontId="32" fillId="6" borderId="4" xfId="0" applyFont="1" applyFill="1" applyBorder="1" applyAlignment="1">
      <alignment horizontal="left" vertical="top"/>
    </xf>
    <xf numFmtId="0" fontId="30" fillId="6" borderId="13" xfId="2" applyFont="1" applyFill="1" applyBorder="1" applyAlignment="1">
      <alignment horizontal="left" vertical="top" wrapText="1"/>
    </xf>
    <xf numFmtId="0" fontId="0" fillId="6" borderId="4" xfId="0" applyFill="1" applyBorder="1" applyAlignment="1">
      <alignment vertical="top"/>
    </xf>
    <xf numFmtId="0" fontId="13" fillId="6" borderId="4" xfId="0" applyFont="1" applyFill="1" applyBorder="1" applyAlignment="1">
      <alignment vertical="top"/>
    </xf>
    <xf numFmtId="0" fontId="42" fillId="6" borderId="4" xfId="0" applyFont="1" applyFill="1" applyBorder="1" applyAlignment="1">
      <alignment vertical="top" wrapText="1"/>
    </xf>
    <xf numFmtId="0" fontId="44" fillId="6" borderId="4" xfId="0" applyFont="1" applyFill="1" applyBorder="1" applyAlignment="1">
      <alignment vertical="top" wrapText="1"/>
    </xf>
    <xf numFmtId="0" fontId="42" fillId="6" borderId="4" xfId="0" applyFont="1" applyFill="1" applyBorder="1" applyAlignment="1">
      <alignment vertical="top"/>
    </xf>
    <xf numFmtId="0" fontId="28" fillId="6" borderId="0" xfId="0" applyFont="1" applyFill="1" applyAlignment="1">
      <alignment vertical="top" wrapText="1"/>
    </xf>
    <xf numFmtId="0" fontId="42"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30" fillId="6" borderId="4" xfId="6" applyFont="1" applyFill="1" applyBorder="1" applyAlignment="1">
      <alignment vertical="center" wrapText="1"/>
    </xf>
    <xf numFmtId="0" fontId="33" fillId="6" borderId="4" xfId="0" applyFont="1" applyFill="1" applyBorder="1" applyAlignment="1">
      <alignment horizontal="center" vertical="center" wrapText="1"/>
    </xf>
    <xf numFmtId="0" fontId="40" fillId="6" borderId="4" xfId="2" applyFont="1" applyFill="1" applyBorder="1" applyAlignment="1">
      <alignment horizontal="left" vertical="top" wrapText="1"/>
    </xf>
    <xf numFmtId="0" fontId="39" fillId="6" borderId="4" xfId="0" applyFont="1" applyFill="1" applyBorder="1" applyAlignment="1">
      <alignment vertical="top"/>
    </xf>
    <xf numFmtId="0" fontId="42" fillId="6" borderId="6" xfId="2" applyFont="1" applyFill="1" applyBorder="1" applyAlignment="1">
      <alignment horizontal="center" vertical="center"/>
    </xf>
    <xf numFmtId="0" fontId="30" fillId="6" borderId="6" xfId="2" applyFont="1" applyFill="1" applyBorder="1" applyAlignment="1">
      <alignment vertical="center" wrapText="1"/>
    </xf>
    <xf numFmtId="0" fontId="42" fillId="6" borderId="4" xfId="2" applyFont="1" applyFill="1" applyBorder="1" applyAlignment="1">
      <alignment horizontal="center" vertical="center"/>
    </xf>
    <xf numFmtId="0" fontId="30" fillId="6" borderId="4" xfId="2" applyFont="1" applyFill="1" applyBorder="1" applyAlignment="1">
      <alignment vertical="center" wrapText="1"/>
    </xf>
    <xf numFmtId="0" fontId="29" fillId="6" borderId="4" xfId="0" applyFont="1" applyFill="1" applyBorder="1" applyAlignment="1">
      <alignment horizontal="left" vertical="top" wrapText="1"/>
    </xf>
    <xf numFmtId="0" fontId="30" fillId="6" borderId="4" xfId="6" applyFont="1" applyFill="1" applyBorder="1" applyAlignment="1">
      <alignment horizontal="center" vertical="top" wrapText="1"/>
    </xf>
    <xf numFmtId="0" fontId="33" fillId="6" borderId="9" xfId="0" applyFont="1" applyFill="1" applyBorder="1" applyAlignment="1">
      <alignment vertical="top" wrapText="1"/>
    </xf>
    <xf numFmtId="0" fontId="39" fillId="6" borderId="4" xfId="0" applyFont="1" applyFill="1" applyBorder="1" applyAlignment="1">
      <alignment vertical="top" wrapText="1"/>
    </xf>
    <xf numFmtId="0" fontId="30" fillId="6" borderId="3" xfId="2" applyFont="1" applyFill="1" applyBorder="1" applyAlignment="1">
      <alignment vertical="top" wrapText="1"/>
    </xf>
    <xf numFmtId="0" fontId="20" fillId="6" borderId="4" xfId="0" applyFont="1" applyFill="1" applyBorder="1" applyAlignment="1">
      <alignment vertical="top" wrapText="1"/>
    </xf>
    <xf numFmtId="0" fontId="30" fillId="6" borderId="10" xfId="6" applyFont="1" applyFill="1" applyBorder="1" applyAlignment="1">
      <alignment vertical="top" wrapText="1"/>
    </xf>
    <xf numFmtId="0" fontId="33" fillId="6" borderId="10" xfId="7" applyFont="1" applyFill="1" applyBorder="1" applyAlignment="1">
      <alignment vertical="top"/>
    </xf>
    <xf numFmtId="0" fontId="33" fillId="6" borderId="4" xfId="7" applyFont="1" applyFill="1" applyBorder="1" applyAlignment="1">
      <alignment vertical="top"/>
    </xf>
    <xf numFmtId="0" fontId="33" fillId="6" borderId="10" xfId="7" applyFont="1" applyFill="1" applyBorder="1" applyAlignment="1">
      <alignment vertical="top" wrapText="1"/>
    </xf>
    <xf numFmtId="0" fontId="33" fillId="6" borderId="4" xfId="7" applyFont="1" applyFill="1" applyBorder="1" applyAlignment="1">
      <alignment vertical="top" wrapText="1"/>
    </xf>
    <xf numFmtId="166" fontId="0" fillId="6" borderId="0" xfId="8" applyFont="1" applyFill="1"/>
    <xf numFmtId="0" fontId="30" fillId="6" borderId="10" xfId="6" applyFont="1" applyFill="1" applyBorder="1" applyAlignment="1">
      <alignment vertical="top"/>
    </xf>
    <xf numFmtId="0" fontId="30" fillId="6" borderId="4" xfId="6" applyFont="1" applyFill="1" applyBorder="1" applyAlignment="1">
      <alignment vertical="top"/>
    </xf>
    <xf numFmtId="0" fontId="42" fillId="6" borderId="4" xfId="6" applyFont="1" applyFill="1" applyBorder="1" applyAlignment="1">
      <alignment horizontal="center" vertical="top"/>
    </xf>
    <xf numFmtId="0" fontId="33" fillId="6" borderId="4" xfId="6" applyFont="1" applyFill="1" applyBorder="1" applyAlignment="1">
      <alignment vertical="top" wrapText="1"/>
    </xf>
    <xf numFmtId="0" fontId="33" fillId="6" borderId="6" xfId="6" applyFont="1" applyFill="1" applyBorder="1" applyAlignment="1">
      <alignment vertical="top" wrapText="1"/>
    </xf>
    <xf numFmtId="0" fontId="42" fillId="6" borderId="4" xfId="6" applyFont="1" applyFill="1" applyBorder="1" applyAlignment="1">
      <alignment horizontal="center" vertical="top" wrapText="1"/>
    </xf>
    <xf numFmtId="0" fontId="33" fillId="6" borderId="4" xfId="6" applyFont="1" applyFill="1" applyBorder="1" applyAlignment="1">
      <alignment horizontal="center" vertical="top"/>
    </xf>
    <xf numFmtId="0" fontId="30" fillId="6" borderId="9" xfId="6" applyFont="1" applyFill="1" applyBorder="1" applyAlignment="1">
      <alignment vertical="top" wrapText="1"/>
    </xf>
    <xf numFmtId="0" fontId="33" fillId="6" borderId="9" xfId="6" applyFont="1" applyFill="1" applyBorder="1" applyAlignment="1">
      <alignment vertical="top" wrapText="1"/>
    </xf>
    <xf numFmtId="0" fontId="42" fillId="6" borderId="4" xfId="21" applyFont="1" applyFill="1" applyBorder="1" applyAlignment="1">
      <alignment horizontal="center" vertical="top" wrapText="1"/>
    </xf>
    <xf numFmtId="0" fontId="30" fillId="6" borderId="4" xfId="21" applyFont="1" applyFill="1" applyBorder="1" applyAlignment="1">
      <alignment vertical="top" wrapText="1"/>
    </xf>
    <xf numFmtId="0" fontId="30" fillId="6" borderId="4" xfId="21" applyFont="1" applyFill="1" applyBorder="1" applyAlignment="1">
      <alignment horizontal="center" vertical="top" wrapText="1"/>
    </xf>
    <xf numFmtId="2" fontId="30" fillId="6" borderId="4" xfId="21" applyNumberFormat="1" applyFont="1" applyFill="1" applyBorder="1" applyAlignment="1">
      <alignment horizontal="center" vertical="top"/>
    </xf>
    <xf numFmtId="2" fontId="30" fillId="6" borderId="4" xfId="21" applyNumberFormat="1" applyFont="1" applyFill="1" applyBorder="1" applyAlignment="1">
      <alignment vertical="top" wrapText="1"/>
    </xf>
    <xf numFmtId="0" fontId="30" fillId="6" borderId="4" xfId="21" applyFont="1" applyFill="1" applyBorder="1" applyAlignment="1">
      <alignment horizontal="left" vertical="top" wrapText="1"/>
    </xf>
    <xf numFmtId="2" fontId="30" fillId="6" borderId="4" xfId="21" applyNumberFormat="1" applyFont="1" applyFill="1" applyBorder="1" applyAlignment="1">
      <alignment horizontal="left" vertical="top" wrapText="1"/>
    </xf>
    <xf numFmtId="0" fontId="30" fillId="6" borderId="10" xfId="21" applyFont="1" applyFill="1" applyBorder="1" applyAlignment="1">
      <alignment vertical="top" wrapText="1"/>
    </xf>
    <xf numFmtId="0" fontId="42" fillId="6" borderId="4" xfId="22" applyFont="1" applyFill="1" applyBorder="1" applyAlignment="1">
      <alignment horizontal="center" vertical="center" wrapText="1"/>
    </xf>
    <xf numFmtId="0" fontId="42" fillId="6" borderId="4" xfId="22" applyFont="1" applyFill="1" applyBorder="1" applyAlignment="1">
      <alignment vertical="center" wrapText="1"/>
    </xf>
    <xf numFmtId="0" fontId="42" fillId="6" borderId="4" xfId="22" applyFont="1" applyFill="1" applyBorder="1" applyAlignment="1">
      <alignment horizontal="center" vertical="center"/>
    </xf>
    <xf numFmtId="2" fontId="16" fillId="5" borderId="4" xfId="0" applyNumberFormat="1" applyFont="1" applyFill="1" applyBorder="1" applyAlignment="1">
      <alignment horizontal="center" vertical="center"/>
    </xf>
    <xf numFmtId="0" fontId="16" fillId="5" borderId="4" xfId="0" applyFont="1" applyFill="1" applyBorder="1" applyAlignment="1">
      <alignment horizontal="center" vertical="center"/>
    </xf>
    <xf numFmtId="0" fontId="16" fillId="5" borderId="4" xfId="0" applyFont="1" applyFill="1" applyBorder="1" applyAlignment="1">
      <alignment vertical="center" wrapText="1"/>
    </xf>
    <xf numFmtId="0" fontId="16" fillId="5" borderId="6"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5" borderId="4" xfId="0" quotePrefix="1" applyFont="1" applyFill="1" applyBorder="1" applyAlignment="1">
      <alignment horizontal="center" vertical="center"/>
    </xf>
    <xf numFmtId="2" fontId="16" fillId="5" borderId="6" xfId="0" applyNumberFormat="1" applyFont="1" applyFill="1" applyBorder="1" applyAlignment="1">
      <alignment horizontal="center" vertical="center"/>
    </xf>
    <xf numFmtId="0" fontId="20" fillId="5" borderId="0" xfId="0" applyFont="1" applyFill="1" applyAlignment="1">
      <alignment vertical="center"/>
    </xf>
    <xf numFmtId="0" fontId="16" fillId="5" borderId="4" xfId="0" applyFont="1" applyFill="1" applyBorder="1" applyAlignment="1">
      <alignment horizontal="center" vertical="top" wrapText="1"/>
    </xf>
    <xf numFmtId="0" fontId="16" fillId="5" borderId="4" xfId="0" applyFont="1" applyFill="1" applyBorder="1" applyAlignment="1">
      <alignment vertical="top" wrapText="1"/>
    </xf>
    <xf numFmtId="0" fontId="13" fillId="5" borderId="0" xfId="0" applyFont="1" applyFill="1" applyAlignment="1">
      <alignment vertical="center" wrapText="1"/>
    </xf>
    <xf numFmtId="0" fontId="20" fillId="5" borderId="0" xfId="0" applyFont="1" applyFill="1" applyAlignment="1">
      <alignment horizontal="center" vertical="center"/>
    </xf>
    <xf numFmtId="0" fontId="13" fillId="5" borderId="0" xfId="0" applyFont="1" applyFill="1"/>
    <xf numFmtId="164" fontId="0" fillId="0" borderId="4" xfId="0" applyNumberFormat="1" applyBorder="1" applyAlignment="1">
      <alignment horizontal="center" vertical="center"/>
    </xf>
    <xf numFmtId="0" fontId="20" fillId="5" borderId="4" xfId="0" applyFont="1" applyFill="1" applyBorder="1" applyAlignment="1">
      <alignment horizontal="center" vertical="top"/>
    </xf>
    <xf numFmtId="0" fontId="16" fillId="5" borderId="4" xfId="0" applyFont="1" applyFill="1" applyBorder="1" applyAlignment="1">
      <alignment horizontal="center"/>
    </xf>
    <xf numFmtId="0" fontId="16" fillId="5" borderId="4" xfId="0" applyFont="1" applyFill="1" applyBorder="1"/>
    <xf numFmtId="49" fontId="49" fillId="5" borderId="0" xfId="0" applyNumberFormat="1" applyFont="1" applyFill="1" applyAlignment="1">
      <alignment vertical="center" wrapText="1"/>
    </xf>
    <xf numFmtId="0" fontId="0" fillId="5" borderId="0" xfId="0" applyFill="1" applyAlignment="1">
      <alignment vertical="top"/>
    </xf>
    <xf numFmtId="0" fontId="16" fillId="5" borderId="0" xfId="0" applyFont="1" applyFill="1" applyAlignment="1">
      <alignment vertical="top"/>
    </xf>
    <xf numFmtId="164" fontId="16" fillId="5" borderId="4" xfId="0" applyNumberFormat="1" applyFont="1" applyFill="1" applyBorder="1" applyAlignment="1">
      <alignment horizontal="center" vertical="center"/>
    </xf>
    <xf numFmtId="0" fontId="16" fillId="5" borderId="4" xfId="10" applyFont="1" applyFill="1" applyBorder="1" applyAlignment="1">
      <alignment vertical="center" wrapText="1"/>
    </xf>
    <xf numFmtId="0" fontId="16" fillId="5" borderId="10" xfId="10" applyFont="1" applyFill="1" applyBorder="1" applyAlignment="1">
      <alignment vertical="center" wrapText="1"/>
    </xf>
    <xf numFmtId="0" fontId="16" fillId="5" borderId="6" xfId="10" applyFont="1" applyFill="1" applyBorder="1" applyAlignment="1">
      <alignment vertical="top" wrapText="1"/>
    </xf>
    <xf numFmtId="49" fontId="16" fillId="5" borderId="4" xfId="0" applyNumberFormat="1" applyFont="1" applyFill="1" applyBorder="1" applyAlignment="1">
      <alignment vertical="top" wrapText="1"/>
    </xf>
    <xf numFmtId="0" fontId="20" fillId="5" borderId="0" xfId="0" applyFont="1" applyFill="1" applyAlignment="1">
      <alignment vertical="center" wrapText="1"/>
    </xf>
    <xf numFmtId="0" fontId="13" fillId="0" borderId="6" xfId="0" applyFont="1" applyBorder="1" applyAlignment="1">
      <alignment horizontal="center" vertical="top"/>
    </xf>
    <xf numFmtId="49" fontId="12" fillId="0" borderId="0" xfId="0" applyNumberFormat="1" applyFont="1" applyAlignment="1">
      <alignment vertical="center" wrapText="1"/>
    </xf>
    <xf numFmtId="2" fontId="20" fillId="4" borderId="0" xfId="0" applyNumberFormat="1" applyFont="1" applyFill="1" applyAlignment="1">
      <alignment horizontal="left" vertical="center"/>
    </xf>
    <xf numFmtId="49" fontId="20" fillId="0" borderId="0" xfId="0" applyNumberFormat="1" applyFont="1" applyAlignment="1">
      <alignment vertical="center" wrapText="1"/>
    </xf>
    <xf numFmtId="164" fontId="16" fillId="0" borderId="4" xfId="0" applyNumberFormat="1" applyFont="1" applyBorder="1" applyAlignment="1">
      <alignment horizontal="center" vertical="center"/>
    </xf>
    <xf numFmtId="0" fontId="12" fillId="0" borderId="0" xfId="0" applyFont="1" applyAlignment="1">
      <alignment horizontal="left" vertical="top"/>
    </xf>
    <xf numFmtId="0" fontId="20" fillId="5" borderId="4" xfId="0" applyFont="1" applyFill="1" applyBorder="1" applyAlignment="1">
      <alignment vertical="center" wrapText="1"/>
    </xf>
    <xf numFmtId="0" fontId="20" fillId="5" borderId="10" xfId="10" applyFont="1" applyFill="1" applyBorder="1" applyAlignment="1">
      <alignment vertical="center" wrapText="1"/>
    </xf>
    <xf numFmtId="0" fontId="0" fillId="0" borderId="0" xfId="0" applyAlignment="1"/>
    <xf numFmtId="0" fontId="0" fillId="0" borderId="0" xfId="0" applyFill="1" applyAlignment="1">
      <alignment vertical="top"/>
    </xf>
    <xf numFmtId="0" fontId="10" fillId="0" borderId="0" xfId="0" applyFont="1" applyFill="1" applyAlignment="1">
      <alignment vertical="top"/>
    </xf>
    <xf numFmtId="0" fontId="67" fillId="0" borderId="10" xfId="0" applyFont="1" applyFill="1" applyBorder="1" applyAlignment="1">
      <alignment horizontal="center" vertical="center"/>
    </xf>
    <xf numFmtId="0" fontId="67" fillId="0" borderId="4" xfId="0" applyFont="1" applyFill="1" applyBorder="1" applyAlignment="1">
      <alignment horizontal="center" vertical="center"/>
    </xf>
    <xf numFmtId="0" fontId="15" fillId="5" borderId="12" xfId="0" applyFont="1" applyFill="1" applyBorder="1" applyAlignment="1">
      <alignment vertical="top"/>
    </xf>
    <xf numFmtId="0" fontId="45" fillId="5" borderId="11" xfId="0" applyFont="1" applyFill="1" applyBorder="1" applyAlignment="1">
      <alignment vertical="top"/>
    </xf>
    <xf numFmtId="0" fontId="45" fillId="5" borderId="4" xfId="0" applyFont="1" applyFill="1" applyBorder="1" applyAlignment="1">
      <alignment vertical="top"/>
    </xf>
    <xf numFmtId="0" fontId="18" fillId="5" borderId="0" xfId="0" applyFont="1" applyFill="1" applyBorder="1" applyAlignment="1">
      <alignment vertical="top"/>
    </xf>
    <xf numFmtId="0" fontId="45" fillId="5" borderId="0" xfId="0" applyFont="1" applyFill="1" applyBorder="1" applyAlignment="1">
      <alignment vertical="top"/>
    </xf>
    <xf numFmtId="0" fontId="45" fillId="5" borderId="4" xfId="0" applyFont="1" applyFill="1" applyBorder="1" applyAlignment="1">
      <alignment horizontal="center" vertical="top"/>
    </xf>
    <xf numFmtId="2" fontId="10" fillId="5" borderId="4" xfId="0" applyNumberFormat="1" applyFont="1" applyFill="1" applyBorder="1" applyAlignment="1">
      <alignment horizontal="center" vertical="top"/>
    </xf>
    <xf numFmtId="0" fontId="45" fillId="5" borderId="10" xfId="0" applyFont="1" applyFill="1" applyBorder="1" applyAlignment="1">
      <alignment vertical="top"/>
    </xf>
    <xf numFmtId="0" fontId="18" fillId="5" borderId="10" xfId="0" applyFont="1" applyFill="1" applyBorder="1" applyAlignment="1">
      <alignment vertical="top"/>
    </xf>
    <xf numFmtId="0" fontId="45" fillId="5" borderId="12" xfId="0" applyFont="1" applyFill="1" applyBorder="1" applyAlignment="1">
      <alignment vertical="top"/>
    </xf>
    <xf numFmtId="0" fontId="45" fillId="5" borderId="4" xfId="0" quotePrefix="1" applyFont="1" applyFill="1" applyBorder="1" applyAlignment="1">
      <alignment vertical="top"/>
    </xf>
    <xf numFmtId="0" fontId="45" fillId="5" borderId="3" xfId="0" applyFont="1" applyFill="1" applyBorder="1" applyAlignment="1">
      <alignment vertical="top"/>
    </xf>
    <xf numFmtId="0" fontId="45" fillId="5" borderId="3" xfId="0" applyFont="1" applyFill="1" applyBorder="1" applyAlignment="1">
      <alignment horizontal="center" vertical="top"/>
    </xf>
    <xf numFmtId="0" fontId="18" fillId="5" borderId="12" xfId="0" applyFont="1" applyFill="1" applyBorder="1" applyAlignment="1">
      <alignment vertical="top"/>
    </xf>
    <xf numFmtId="0" fontId="45" fillId="5" borderId="6" xfId="0" applyFont="1" applyFill="1" applyBorder="1" applyAlignment="1">
      <alignment horizontal="center" vertical="top"/>
    </xf>
    <xf numFmtId="0" fontId="10" fillId="5" borderId="12" xfId="0" applyFont="1" applyFill="1" applyBorder="1" applyAlignment="1">
      <alignment vertical="top"/>
    </xf>
    <xf numFmtId="0" fontId="45" fillId="5" borderId="13" xfId="0" quotePrefix="1" applyFont="1" applyFill="1" applyBorder="1" applyAlignment="1">
      <alignment vertical="top"/>
    </xf>
    <xf numFmtId="0" fontId="45" fillId="5" borderId="15" xfId="0" quotePrefix="1" applyFont="1" applyFill="1" applyBorder="1" applyAlignment="1">
      <alignment vertical="top"/>
    </xf>
    <xf numFmtId="0" fontId="18" fillId="5" borderId="15" xfId="0" quotePrefix="1" applyFont="1" applyFill="1" applyBorder="1" applyAlignment="1">
      <alignment vertical="top"/>
    </xf>
    <xf numFmtId="0" fontId="68" fillId="5" borderId="4" xfId="0" applyFont="1" applyFill="1" applyBorder="1" applyAlignment="1">
      <alignment horizontal="center" vertical="top"/>
    </xf>
    <xf numFmtId="0" fontId="68" fillId="5" borderId="14" xfId="0" applyFont="1" applyFill="1" applyBorder="1" applyAlignment="1">
      <alignment vertical="top"/>
    </xf>
    <xf numFmtId="0" fontId="68" fillId="5" borderId="1" xfId="0" applyFont="1" applyFill="1" applyBorder="1" applyAlignment="1">
      <alignment vertical="top"/>
    </xf>
    <xf numFmtId="0" fontId="69" fillId="5" borderId="1" xfId="0" applyFont="1" applyFill="1" applyBorder="1" applyAlignment="1">
      <alignment vertical="top"/>
    </xf>
    <xf numFmtId="0" fontId="68" fillId="5" borderId="3" xfId="0" applyFont="1" applyFill="1" applyBorder="1" applyAlignment="1">
      <alignment horizontal="center" vertical="top"/>
    </xf>
    <xf numFmtId="0" fontId="45" fillId="5" borderId="6" xfId="0" applyFont="1" applyFill="1" applyBorder="1" applyAlignment="1">
      <alignment vertical="top"/>
    </xf>
    <xf numFmtId="0" fontId="68" fillId="5" borderId="11" xfId="0" applyFont="1" applyFill="1" applyBorder="1" applyAlignment="1">
      <alignment vertical="top"/>
    </xf>
    <xf numFmtId="0" fontId="68" fillId="5" borderId="0" xfId="0" applyFont="1" applyFill="1" applyBorder="1" applyAlignment="1">
      <alignment vertical="top"/>
    </xf>
    <xf numFmtId="0" fontId="69" fillId="5" borderId="0" xfId="0" applyFont="1" applyFill="1" applyBorder="1" applyAlignment="1">
      <alignment vertical="top"/>
    </xf>
    <xf numFmtId="0" fontId="10" fillId="5" borderId="4" xfId="0" quotePrefix="1" applyFont="1" applyFill="1" applyBorder="1" applyAlignment="1">
      <alignment horizontal="center" vertical="top"/>
    </xf>
    <xf numFmtId="0" fontId="45" fillId="5" borderId="7" xfId="0" applyFont="1" applyFill="1" applyBorder="1" applyAlignment="1">
      <alignment vertical="top"/>
    </xf>
    <xf numFmtId="0" fontId="45" fillId="5" borderId="7" xfId="0" applyFont="1" applyFill="1" applyBorder="1" applyAlignment="1">
      <alignment horizontal="center" vertical="top"/>
    </xf>
    <xf numFmtId="0" fontId="45" fillId="5" borderId="4" xfId="0" quotePrefix="1" applyFont="1" applyFill="1" applyBorder="1" applyAlignment="1">
      <alignment horizontal="center" vertical="top"/>
    </xf>
    <xf numFmtId="2" fontId="0" fillId="0" borderId="0" xfId="0" applyNumberFormat="1" applyAlignment="1"/>
    <xf numFmtId="0" fontId="67" fillId="0" borderId="4" xfId="0" applyFont="1" applyFill="1" applyBorder="1" applyAlignment="1">
      <alignment horizontal="center" vertical="top"/>
    </xf>
    <xf numFmtId="0" fontId="13" fillId="0" borderId="4" xfId="0" applyFont="1" applyFill="1" applyBorder="1" applyAlignment="1">
      <alignment horizontal="center" vertical="top"/>
    </xf>
    <xf numFmtId="0" fontId="13" fillId="0" borderId="4" xfId="0" applyFont="1" applyFill="1" applyBorder="1" applyAlignment="1">
      <alignment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2" fontId="0" fillId="0" borderId="4" xfId="0" applyNumberFormat="1" applyFill="1" applyBorder="1" applyAlignment="1">
      <alignment horizontal="center" vertical="center"/>
    </xf>
    <xf numFmtId="0" fontId="13" fillId="0" borderId="4" xfId="0" quotePrefix="1" applyFont="1" applyFill="1" applyBorder="1" applyAlignment="1">
      <alignment horizontal="center" vertical="center"/>
    </xf>
    <xf numFmtId="2" fontId="13" fillId="0" borderId="0" xfId="0" applyNumberFormat="1" applyFont="1" applyFill="1" applyAlignment="1">
      <alignment horizontal="center" vertical="center"/>
    </xf>
    <xf numFmtId="2" fontId="13" fillId="0" borderId="6" xfId="0" quotePrefix="1" applyNumberFormat="1" applyFont="1" applyFill="1" applyBorder="1" applyAlignment="1">
      <alignment horizontal="center" vertical="center"/>
    </xf>
    <xf numFmtId="2" fontId="13" fillId="0" borderId="4" xfId="0" applyNumberFormat="1" applyFont="1" applyFill="1" applyBorder="1" applyAlignment="1">
      <alignment horizontal="center" vertical="center"/>
    </xf>
    <xf numFmtId="2" fontId="13" fillId="0" borderId="0" xfId="0" applyNumberFormat="1" applyFont="1" applyFill="1"/>
    <xf numFmtId="0" fontId="13" fillId="0" borderId="0" xfId="0" applyFont="1" applyFill="1"/>
    <xf numFmtId="0" fontId="16" fillId="0" borderId="0" xfId="0" applyFont="1" applyAlignment="1">
      <alignment horizontal="left" vertical="top" wrapText="1"/>
    </xf>
    <xf numFmtId="2" fontId="0" fillId="0" borderId="0" xfId="0" applyNumberFormat="1" applyAlignment="1">
      <alignment vertical="top" wrapText="1"/>
    </xf>
    <xf numFmtId="0" fontId="12" fillId="6" borderId="4" xfId="0" applyFont="1" applyFill="1" applyBorder="1" applyAlignment="1">
      <alignment vertical="top" wrapText="1"/>
    </xf>
    <xf numFmtId="0" fontId="12" fillId="6" borderId="4" xfId="0" applyFont="1" applyFill="1" applyBorder="1" applyAlignment="1">
      <alignment vertical="center"/>
    </xf>
    <xf numFmtId="0" fontId="12" fillId="6" borderId="4" xfId="0" applyFont="1" applyFill="1" applyBorder="1" applyAlignment="1">
      <alignment vertical="top"/>
    </xf>
    <xf numFmtId="0" fontId="70" fillId="6" borderId="4" xfId="22" applyFont="1" applyFill="1" applyBorder="1" applyAlignment="1">
      <alignment horizontal="center" vertical="center" wrapText="1"/>
    </xf>
    <xf numFmtId="0" fontId="13" fillId="5" borderId="4" xfId="10" applyFont="1" applyFill="1" applyBorder="1" applyAlignment="1">
      <alignment vertical="center" wrapText="1"/>
    </xf>
    <xf numFmtId="0" fontId="13" fillId="5" borderId="10" xfId="10" applyFont="1" applyFill="1" applyBorder="1" applyAlignment="1">
      <alignment vertical="center" wrapText="1"/>
    </xf>
    <xf numFmtId="0" fontId="13" fillId="5" borderId="6" xfId="10" applyFont="1" applyFill="1" applyBorder="1" applyAlignment="1">
      <alignment vertical="top" wrapText="1"/>
    </xf>
    <xf numFmtId="0" fontId="10" fillId="5" borderId="4" xfId="0" applyFont="1" applyFill="1" applyBorder="1" applyAlignment="1">
      <alignment horizontal="center" vertical="top"/>
    </xf>
    <xf numFmtId="1" fontId="10" fillId="0" borderId="12" xfId="0" applyNumberFormat="1" applyFont="1" applyFill="1" applyBorder="1" applyAlignment="1">
      <alignment vertical="top"/>
    </xf>
    <xf numFmtId="1" fontId="45" fillId="0" borderId="12" xfId="0" applyNumberFormat="1" applyFont="1" applyFill="1" applyBorder="1" applyAlignment="1">
      <alignment vertical="top"/>
    </xf>
    <xf numFmtId="1" fontId="45" fillId="0" borderId="15" xfId="0" quotePrefix="1" applyNumberFormat="1" applyFont="1" applyFill="1" applyBorder="1" applyAlignment="1">
      <alignment vertical="top"/>
    </xf>
    <xf numFmtId="1" fontId="10" fillId="0" borderId="4" xfId="0" applyNumberFormat="1" applyFont="1" applyFill="1" applyBorder="1" applyAlignment="1">
      <alignment horizontal="center" vertical="top"/>
    </xf>
    <xf numFmtId="1" fontId="45" fillId="0" borderId="0" xfId="0" applyNumberFormat="1" applyFont="1" applyFill="1" applyBorder="1" applyAlignment="1">
      <alignment vertical="top"/>
    </xf>
    <xf numFmtId="1" fontId="68" fillId="0" borderId="1" xfId="0" applyNumberFormat="1" applyFont="1" applyFill="1" applyBorder="1" applyAlignment="1">
      <alignment vertical="top"/>
    </xf>
    <xf numFmtId="1" fontId="10" fillId="0" borderId="6" xfId="0" applyNumberFormat="1" applyFont="1" applyFill="1" applyBorder="1" applyAlignment="1">
      <alignment horizontal="center" vertical="top"/>
    </xf>
    <xf numFmtId="1" fontId="68" fillId="0" borderId="0" xfId="0" applyNumberFormat="1" applyFont="1" applyFill="1" applyBorder="1" applyAlignment="1">
      <alignment vertical="top"/>
    </xf>
    <xf numFmtId="1" fontId="10" fillId="0" borderId="3" xfId="0" applyNumberFormat="1" applyFont="1" applyFill="1" applyBorder="1" applyAlignment="1">
      <alignment horizontal="center" vertical="top"/>
    </xf>
    <xf numFmtId="1" fontId="10" fillId="0" borderId="7" xfId="0" applyNumberFormat="1" applyFont="1" applyFill="1" applyBorder="1" applyAlignment="1">
      <alignment horizontal="center" vertical="top"/>
    </xf>
    <xf numFmtId="0" fontId="0" fillId="0" borderId="0" xfId="0" applyFill="1" applyAlignment="1"/>
    <xf numFmtId="0" fontId="45" fillId="5" borderId="4" xfId="0" applyFont="1" applyFill="1" applyBorder="1" applyAlignment="1">
      <alignment vertical="top" wrapText="1"/>
    </xf>
    <xf numFmtId="0" fontId="45" fillId="5" borderId="0" xfId="0" applyFont="1" applyFill="1" applyBorder="1" applyAlignment="1">
      <alignment vertical="top" wrapText="1"/>
    </xf>
    <xf numFmtId="0" fontId="45" fillId="5" borderId="3" xfId="0" applyFont="1" applyFill="1" applyBorder="1" applyAlignment="1">
      <alignment vertical="top" wrapText="1"/>
    </xf>
    <xf numFmtId="0" fontId="45" fillId="5" borderId="12" xfId="0" applyFont="1" applyFill="1" applyBorder="1" applyAlignment="1">
      <alignment vertical="top" wrapText="1"/>
    </xf>
    <xf numFmtId="0" fontId="45" fillId="5" borderId="7" xfId="0" applyFont="1" applyFill="1" applyBorder="1" applyAlignment="1">
      <alignment vertical="top" wrapText="1"/>
    </xf>
    <xf numFmtId="0" fontId="0" fillId="5" borderId="0" xfId="0" applyFill="1" applyAlignment="1">
      <alignment horizontal="center"/>
    </xf>
    <xf numFmtId="0" fontId="58" fillId="5" borderId="0" xfId="0" applyFont="1" applyFill="1"/>
    <xf numFmtId="0" fontId="18" fillId="5" borderId="4" xfId="2" applyFont="1" applyFill="1" applyBorder="1" applyAlignment="1">
      <alignment horizontal="center" vertical="center"/>
    </xf>
    <xf numFmtId="0" fontId="20" fillId="5" borderId="4" xfId="0" applyFont="1" applyFill="1" applyBorder="1" applyAlignment="1">
      <alignment horizontal="center" vertical="center" wrapText="1"/>
    </xf>
    <xf numFmtId="0" fontId="71" fillId="0" borderId="4" xfId="0" applyFont="1" applyBorder="1" applyAlignment="1">
      <alignment horizontal="center" vertical="center"/>
    </xf>
    <xf numFmtId="0" fontId="16" fillId="5" borderId="3" xfId="0" applyFont="1" applyFill="1" applyBorder="1" applyAlignment="1">
      <alignment horizontal="center" vertical="center" wrapText="1"/>
    </xf>
    <xf numFmtId="2" fontId="16" fillId="5" borderId="4" xfId="0" applyNumberFormat="1" applyFont="1" applyFill="1" applyBorder="1" applyAlignment="1">
      <alignment horizontal="center" vertical="center" wrapText="1"/>
    </xf>
    <xf numFmtId="0" fontId="71" fillId="6" borderId="4" xfId="0" applyNumberFormat="1" applyFont="1" applyFill="1" applyBorder="1" applyAlignment="1">
      <alignment horizontal="center" vertical="center" wrapText="1"/>
    </xf>
    <xf numFmtId="0" fontId="20" fillId="5" borderId="4" xfId="0" applyNumberFormat="1" applyFont="1" applyFill="1" applyBorder="1" applyAlignment="1">
      <alignment vertical="center" wrapText="1"/>
    </xf>
    <xf numFmtId="0" fontId="20" fillId="5" borderId="4" xfId="0" applyFont="1" applyFill="1" applyBorder="1" applyAlignment="1">
      <alignment horizontal="center" vertical="top" wrapText="1"/>
    </xf>
    <xf numFmtId="2" fontId="20" fillId="5" borderId="4" xfId="0" applyNumberFormat="1" applyFont="1" applyFill="1" applyBorder="1" applyAlignment="1">
      <alignment horizontal="center" vertical="center" wrapText="1"/>
    </xf>
    <xf numFmtId="49" fontId="16" fillId="5" borderId="4" xfId="0" applyNumberFormat="1" applyFont="1" applyFill="1" applyBorder="1" applyAlignment="1">
      <alignment vertical="center" wrapText="1"/>
    </xf>
    <xf numFmtId="2" fontId="16" fillId="5" borderId="4" xfId="0" applyNumberFormat="1" applyFont="1" applyFill="1" applyBorder="1" applyAlignment="1">
      <alignment vertical="top"/>
    </xf>
    <xf numFmtId="2" fontId="16" fillId="5" borderId="4" xfId="0" applyNumberFormat="1" applyFont="1" applyFill="1" applyBorder="1" applyAlignment="1">
      <alignment vertical="center"/>
    </xf>
    <xf numFmtId="2" fontId="16" fillId="5" borderId="6" xfId="0" applyNumberFormat="1" applyFont="1" applyFill="1" applyBorder="1" applyAlignment="1">
      <alignment horizontal="center" vertical="center" wrapText="1"/>
    </xf>
    <xf numFmtId="49" fontId="16" fillId="5" borderId="4" xfId="1" applyNumberFormat="1" applyFont="1" applyFill="1" applyBorder="1" applyAlignment="1">
      <alignment horizontal="left" vertical="center" wrapText="1"/>
    </xf>
    <xf numFmtId="0" fontId="16" fillId="5" borderId="6" xfId="1" applyFont="1" applyFill="1" applyBorder="1" applyAlignment="1">
      <alignment horizontal="center" vertical="center"/>
    </xf>
    <xf numFmtId="49" fontId="20" fillId="5" borderId="4" xfId="0" applyNumberFormat="1" applyFont="1" applyFill="1" applyBorder="1" applyAlignment="1">
      <alignment vertical="center" wrapText="1"/>
    </xf>
    <xf numFmtId="0" fontId="16" fillId="5" borderId="4" xfId="0" applyFont="1" applyFill="1" applyBorder="1" applyAlignment="1">
      <alignment horizontal="center" vertical="top"/>
    </xf>
    <xf numFmtId="2" fontId="20" fillId="5" borderId="6" xfId="0" applyNumberFormat="1" applyFont="1" applyFill="1" applyBorder="1" applyAlignment="1">
      <alignment horizontal="center" vertical="center" wrapText="1"/>
    </xf>
    <xf numFmtId="0" fontId="16" fillId="5" borderId="0" xfId="0" applyFont="1" applyFill="1"/>
    <xf numFmtId="0" fontId="18" fillId="5" borderId="4" xfId="0" applyFont="1" applyFill="1" applyBorder="1" applyAlignment="1">
      <alignment vertical="top" wrapText="1"/>
    </xf>
    <xf numFmtId="0" fontId="45" fillId="5" borderId="4" xfId="0" applyFont="1" applyFill="1" applyBorder="1" applyAlignment="1">
      <alignment horizontal="center" vertical="center"/>
    </xf>
    <xf numFmtId="0" fontId="28" fillId="6" borderId="4" xfId="0" applyFont="1" applyFill="1" applyBorder="1" applyAlignment="1">
      <alignment horizontal="center" vertical="center" wrapText="1"/>
    </xf>
    <xf numFmtId="0" fontId="20" fillId="0" borderId="4" xfId="0" applyFont="1" applyBorder="1" applyAlignment="1">
      <alignment horizontal="center" vertical="center"/>
    </xf>
    <xf numFmtId="0" fontId="12" fillId="0" borderId="4" xfId="0" applyFont="1" applyBorder="1" applyAlignment="1">
      <alignment horizontal="center" vertical="center"/>
    </xf>
    <xf numFmtId="0" fontId="20" fillId="0" borderId="4" xfId="0" applyFont="1" applyBorder="1" applyAlignment="1">
      <alignment horizont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11" fillId="0" borderId="0" xfId="0" applyFont="1" applyAlignment="1">
      <alignment horizontal="center"/>
    </xf>
    <xf numFmtId="0" fontId="20" fillId="0" borderId="4" xfId="0" applyFont="1" applyBorder="1" applyAlignment="1">
      <alignment horizontal="center"/>
    </xf>
    <xf numFmtId="0" fontId="16" fillId="0" borderId="0" xfId="0" applyFont="1" applyBorder="1" applyAlignment="1">
      <alignment horizontal="left" vertical="top" wrapText="1"/>
    </xf>
    <xf numFmtId="2" fontId="0" fillId="6" borderId="0" xfId="0" applyNumberFormat="1" applyFill="1" applyAlignment="1">
      <alignment vertical="center"/>
    </xf>
    <xf numFmtId="2" fontId="12" fillId="6" borderId="0" xfId="0" applyNumberFormat="1" applyFont="1" applyFill="1" applyAlignment="1">
      <alignment vertical="center" wrapText="1"/>
    </xf>
    <xf numFmtId="2" fontId="12" fillId="6" borderId="0" xfId="0" applyNumberFormat="1" applyFont="1" applyFill="1"/>
    <xf numFmtId="2" fontId="0" fillId="5" borderId="0" xfId="0" applyNumberFormat="1" applyFill="1"/>
    <xf numFmtId="2" fontId="30" fillId="6" borderId="0" xfId="0" applyNumberFormat="1" applyFont="1" applyFill="1" applyAlignment="1">
      <alignment horizontal="left" vertical="center" wrapText="1"/>
    </xf>
    <xf numFmtId="2" fontId="30" fillId="0" borderId="0" xfId="0" applyNumberFormat="1" applyFont="1" applyAlignment="1">
      <alignment horizontal="left" vertical="center" wrapText="1"/>
    </xf>
    <xf numFmtId="2" fontId="28" fillId="6" borderId="0" xfId="0" applyNumberFormat="1" applyFont="1" applyFill="1" applyAlignment="1">
      <alignment vertical="top" wrapText="1"/>
    </xf>
    <xf numFmtId="0" fontId="16" fillId="6" borderId="4" xfId="0" applyFont="1" applyFill="1" applyBorder="1" applyAlignment="1">
      <alignment vertical="top" wrapText="1"/>
    </xf>
    <xf numFmtId="0" fontId="65" fillId="6" borderId="4" xfId="23" applyFont="1" applyFill="1" applyBorder="1" applyAlignment="1">
      <alignment vertical="center"/>
    </xf>
    <xf numFmtId="0" fontId="65" fillId="6" borderId="4" xfId="23" applyFont="1" applyFill="1" applyBorder="1" applyAlignment="1">
      <alignment vertical="center" wrapText="1"/>
    </xf>
    <xf numFmtId="0" fontId="33" fillId="6" borderId="4" xfId="23" applyFont="1" applyFill="1" applyBorder="1" applyAlignment="1">
      <alignment horizontal="center" vertical="center"/>
    </xf>
    <xf numFmtId="0" fontId="42" fillId="6" borderId="4" xfId="23" applyFont="1" applyFill="1" applyBorder="1" applyAlignment="1">
      <alignment horizontal="center" vertical="center" wrapText="1"/>
    </xf>
    <xf numFmtId="0" fontId="42" fillId="6" borderId="4" xfId="23" applyFont="1" applyFill="1" applyBorder="1" applyAlignment="1">
      <alignment vertical="center" wrapText="1"/>
    </xf>
    <xf numFmtId="0" fontId="42" fillId="6" borderId="4" xfId="23" applyFont="1" applyFill="1" applyBorder="1" applyAlignment="1">
      <alignment horizontal="center" vertical="center"/>
    </xf>
    <xf numFmtId="0" fontId="42" fillId="6" borderId="4" xfId="23" applyFont="1" applyFill="1" applyBorder="1" applyAlignment="1">
      <alignment vertical="top" wrapText="1"/>
    </xf>
    <xf numFmtId="0" fontId="42" fillId="6" borderId="4" xfId="23" applyFont="1" applyFill="1" applyBorder="1" applyAlignment="1">
      <alignment horizontal="left" vertical="center" wrapText="1"/>
    </xf>
    <xf numFmtId="0" fontId="66" fillId="6" borderId="4" xfId="23" applyFont="1" applyFill="1" applyBorder="1" applyAlignment="1">
      <alignment horizontal="center" vertical="center" wrapText="1"/>
    </xf>
    <xf numFmtId="0" fontId="70" fillId="6" borderId="4" xfId="23" applyFont="1" applyFill="1" applyBorder="1" applyAlignment="1">
      <alignment vertical="center" wrapText="1"/>
    </xf>
    <xf numFmtId="0" fontId="70" fillId="6" borderId="4" xfId="23" applyFont="1" applyFill="1" applyBorder="1" applyAlignment="1">
      <alignment horizontal="center" vertical="center" wrapText="1"/>
    </xf>
    <xf numFmtId="0" fontId="30" fillId="0" borderId="6" xfId="2" applyFont="1" applyFill="1" applyBorder="1" applyAlignment="1">
      <alignment horizontal="center" vertical="top" wrapText="1"/>
    </xf>
    <xf numFmtId="0" fontId="70" fillId="6" borderId="4" xfId="23" applyFont="1" applyFill="1" applyBorder="1" applyAlignment="1">
      <alignment horizontal="center" vertical="top" wrapText="1"/>
    </xf>
    <xf numFmtId="49" fontId="26" fillId="0" borderId="0" xfId="0" applyNumberFormat="1" applyFont="1" applyBorder="1" applyAlignment="1">
      <alignment vertical="center" wrapText="1"/>
    </xf>
    <xf numFmtId="2" fontId="26" fillId="0" borderId="0" xfId="0" applyNumberFormat="1" applyFont="1" applyBorder="1" applyAlignment="1">
      <alignment vertical="center"/>
    </xf>
    <xf numFmtId="0" fontId="13" fillId="0" borderId="0" xfId="0" applyFont="1" applyBorder="1" applyAlignment="1">
      <alignment vertical="center" wrapText="1"/>
    </xf>
    <xf numFmtId="0" fontId="12" fillId="0" borderId="0" xfId="0" applyFont="1" applyFill="1" applyBorder="1" applyAlignment="1">
      <alignment horizontal="center"/>
    </xf>
    <xf numFmtId="2" fontId="20" fillId="0" borderId="4" xfId="0" applyNumberFormat="1" applyFont="1" applyBorder="1" applyAlignment="1">
      <alignment horizontal="right" vertical="center"/>
    </xf>
    <xf numFmtId="2" fontId="16" fillId="0" borderId="4" xfId="0" applyNumberFormat="1" applyFont="1" applyBorder="1" applyAlignment="1">
      <alignment vertical="center"/>
    </xf>
    <xf numFmtId="2" fontId="16" fillId="0" borderId="4" xfId="0" applyNumberFormat="1" applyFont="1" applyBorder="1" applyAlignment="1">
      <alignment horizontal="right" vertical="center"/>
    </xf>
    <xf numFmtId="0" fontId="20" fillId="0" borderId="4" xfId="0" applyFont="1" applyBorder="1" applyAlignment="1">
      <alignment vertical="center"/>
    </xf>
    <xf numFmtId="2" fontId="16" fillId="5" borderId="4" xfId="0" applyNumberFormat="1" applyFont="1" applyFill="1" applyBorder="1" applyAlignment="1">
      <alignment horizontal="right" vertical="center"/>
    </xf>
    <xf numFmtId="1" fontId="20" fillId="0" borderId="4" xfId="0" applyNumberFormat="1" applyFont="1" applyBorder="1" applyAlignment="1">
      <alignment horizontal="center" vertical="center"/>
    </xf>
    <xf numFmtId="2" fontId="16" fillId="0" borderId="4" xfId="0" applyNumberFormat="1" applyFont="1" applyBorder="1" applyAlignment="1">
      <alignment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0" fillId="0" borderId="3" xfId="0" applyBorder="1" applyAlignment="1">
      <alignment horizontal="center" vertical="top"/>
    </xf>
    <xf numFmtId="0" fontId="12" fillId="0" borderId="4" xfId="0" applyFont="1" applyBorder="1" applyAlignment="1">
      <alignment horizontal="center" vertical="center"/>
    </xf>
    <xf numFmtId="0" fontId="20" fillId="0" borderId="4" xfId="0" applyFont="1" applyBorder="1" applyAlignment="1">
      <alignment horizontal="center"/>
    </xf>
    <xf numFmtId="0" fontId="11" fillId="0" borderId="0" xfId="0" applyFont="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6" fillId="0" borderId="0" xfId="0" applyFont="1" applyBorder="1" applyAlignment="1">
      <alignment horizontal="left" vertical="top" wrapText="1"/>
    </xf>
    <xf numFmtId="0" fontId="19" fillId="0" borderId="0" xfId="0" applyFont="1" applyAlignment="1">
      <alignment horizontal="center" vertical="center"/>
    </xf>
    <xf numFmtId="0" fontId="12" fillId="0" borderId="3" xfId="0" applyFont="1" applyBorder="1" applyAlignment="1">
      <alignment horizontal="center" vertical="center"/>
    </xf>
    <xf numFmtId="0" fontId="16" fillId="0" borderId="0" xfId="0" applyFont="1" applyBorder="1" applyAlignment="1">
      <alignment horizontal="left" vertical="center" wrapText="1"/>
    </xf>
    <xf numFmtId="0" fontId="9" fillId="0" borderId="0" xfId="0" applyFont="1" applyAlignment="1"/>
    <xf numFmtId="0" fontId="16" fillId="0" borderId="0" xfId="0" applyFont="1" applyAlignment="1">
      <alignment horizontal="left"/>
    </xf>
    <xf numFmtId="43" fontId="55" fillId="0" borderId="0" xfId="24" applyFont="1"/>
    <xf numFmtId="0" fontId="13" fillId="5" borderId="4" xfId="0" applyFont="1" applyFill="1" applyBorder="1" applyAlignment="1">
      <alignment vertical="top" wrapText="1"/>
    </xf>
    <xf numFmtId="0" fontId="47" fillId="0" borderId="4" xfId="0" applyFont="1" applyBorder="1" applyAlignment="1">
      <alignment horizontal="center" vertical="center"/>
    </xf>
    <xf numFmtId="0" fontId="16" fillId="0" borderId="6" xfId="0"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center"/>
    </xf>
    <xf numFmtId="0" fontId="0" fillId="8" borderId="0" xfId="0" applyFill="1"/>
    <xf numFmtId="0" fontId="71" fillId="0" borderId="4" xfId="0" applyFont="1" applyBorder="1" applyAlignment="1">
      <alignment vertical="center" wrapText="1"/>
    </xf>
    <xf numFmtId="0" fontId="71" fillId="0" borderId="6" xfId="0" applyFont="1" applyBorder="1" applyAlignment="1">
      <alignment horizontal="center" vertical="center"/>
    </xf>
    <xf numFmtId="2" fontId="71" fillId="0" borderId="4" xfId="0" applyNumberFormat="1" applyFont="1" applyBorder="1" applyAlignment="1">
      <alignment horizontal="center" vertical="center"/>
    </xf>
    <xf numFmtId="0" fontId="71" fillId="0" borderId="4" xfId="0" quotePrefix="1" applyFont="1" applyBorder="1" applyAlignment="1">
      <alignment horizontal="center" vertical="center"/>
    </xf>
    <xf numFmtId="2" fontId="71" fillId="0" borderId="6" xfId="0" applyNumberFormat="1" applyFont="1" applyBorder="1" applyAlignment="1">
      <alignment horizontal="center" vertical="center"/>
    </xf>
    <xf numFmtId="0" fontId="75" fillId="0" borderId="0" xfId="0" applyFont="1" applyAlignment="1">
      <alignment horizontal="left" vertical="center" wrapText="1"/>
    </xf>
    <xf numFmtId="0" fontId="75" fillId="0" borderId="0" xfId="0" applyFont="1"/>
    <xf numFmtId="2" fontId="75" fillId="0" borderId="0" xfId="0" applyNumberFormat="1" applyFont="1"/>
    <xf numFmtId="0" fontId="10" fillId="5" borderId="0" xfId="0" applyFont="1" applyFill="1" applyAlignment="1">
      <alignment horizontal="center"/>
    </xf>
    <xf numFmtId="0" fontId="15" fillId="5" borderId="0" xfId="0" applyFont="1" applyFill="1"/>
    <xf numFmtId="0" fontId="47" fillId="5" borderId="4" xfId="0" applyFont="1" applyFill="1" applyBorder="1" applyAlignment="1">
      <alignment horizontal="center"/>
    </xf>
    <xf numFmtId="0" fontId="15" fillId="5" borderId="12" xfId="0" applyFont="1" applyFill="1" applyBorder="1" applyAlignment="1">
      <alignment vertical="center"/>
    </xf>
    <xf numFmtId="0" fontId="20" fillId="5" borderId="4" xfId="0" applyFont="1" applyFill="1" applyBorder="1" applyAlignment="1">
      <alignment horizontal="center" vertical="center"/>
    </xf>
    <xf numFmtId="0" fontId="20" fillId="5" borderId="12" xfId="0" applyFont="1" applyFill="1" applyBorder="1" applyAlignment="1">
      <alignment vertical="center"/>
    </xf>
    <xf numFmtId="2" fontId="20" fillId="5" borderId="4" xfId="0" applyNumberFormat="1" applyFont="1" applyFill="1" applyBorder="1" applyAlignment="1">
      <alignment horizontal="center" vertical="center"/>
    </xf>
    <xf numFmtId="2" fontId="71" fillId="5" borderId="4" xfId="0" applyNumberFormat="1" applyFont="1" applyFill="1" applyBorder="1" applyAlignment="1">
      <alignment horizontal="center" vertical="center"/>
    </xf>
    <xf numFmtId="0" fontId="18" fillId="5" borderId="0" xfId="0" applyFont="1" applyFill="1"/>
    <xf numFmtId="0" fontId="12" fillId="5" borderId="0" xfId="0" applyFont="1" applyFill="1"/>
    <xf numFmtId="2" fontId="30" fillId="6" borderId="4" xfId="11" applyNumberFormat="1" applyFont="1" applyFill="1" applyBorder="1" applyAlignment="1">
      <alignment horizontal="center" vertical="top" wrapText="1"/>
    </xf>
    <xf numFmtId="0" fontId="7" fillId="6" borderId="4" xfId="11" applyFill="1" applyBorder="1"/>
    <xf numFmtId="0" fontId="30" fillId="2" borderId="9" xfId="0" applyFont="1" applyFill="1" applyBorder="1" applyAlignment="1">
      <alignment vertical="top" wrapText="1"/>
    </xf>
    <xf numFmtId="0" fontId="7" fillId="6" borderId="0" xfId="11" applyFill="1"/>
    <xf numFmtId="0" fontId="0" fillId="0" borderId="0" xfId="0" applyFill="1"/>
    <xf numFmtId="0" fontId="20" fillId="6" borderId="4" xfId="11" applyFont="1" applyFill="1" applyBorder="1" applyAlignment="1">
      <alignment vertical="top"/>
    </xf>
    <xf numFmtId="0" fontId="16" fillId="6" borderId="4" xfId="11" applyFont="1" applyFill="1" applyBorder="1" applyAlignment="1">
      <alignment vertical="top" wrapText="1"/>
    </xf>
    <xf numFmtId="2" fontId="42" fillId="6" borderId="0" xfId="0" applyNumberFormat="1" applyFont="1" applyFill="1" applyBorder="1" applyAlignment="1">
      <alignment horizontal="center" vertical="top" wrapText="1"/>
    </xf>
    <xf numFmtId="0" fontId="16" fillId="0" borderId="4" xfId="0" applyFont="1" applyFill="1" applyBorder="1" applyAlignment="1">
      <alignment horizontal="center" vertical="center"/>
    </xf>
    <xf numFmtId="2" fontId="16" fillId="0" borderId="4"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left" vertical="top" wrapText="1"/>
    </xf>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4" xfId="0" applyFont="1" applyFill="1" applyBorder="1" applyAlignment="1">
      <alignment horizontal="center" vertical="top" wrapText="1"/>
    </xf>
    <xf numFmtId="2" fontId="16" fillId="0" borderId="6"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 fontId="16" fillId="0" borderId="4" xfId="0" applyNumberFormat="1" applyFont="1" applyFill="1" applyBorder="1" applyAlignment="1">
      <alignment horizontal="center" vertical="center"/>
    </xf>
    <xf numFmtId="0" fontId="18" fillId="0" borderId="0" xfId="0" applyFont="1" applyBorder="1" applyAlignment="1">
      <alignment horizontal="left" vertical="top" wrapText="1"/>
    </xf>
    <xf numFmtId="2" fontId="16" fillId="0" borderId="6" xfId="0" applyNumberFormat="1" applyFont="1" applyBorder="1" applyAlignment="1">
      <alignment horizontal="center" vertical="center" wrapText="1"/>
    </xf>
    <xf numFmtId="0" fontId="71" fillId="6" borderId="4" xfId="0" applyFont="1" applyFill="1" applyBorder="1" applyAlignment="1">
      <alignment horizontal="center" vertical="center" wrapText="1"/>
    </xf>
    <xf numFmtId="0" fontId="20" fillId="0" borderId="4" xfId="0" applyFont="1" applyFill="1" applyBorder="1" applyAlignment="1">
      <alignment vertical="top" wrapText="1"/>
    </xf>
    <xf numFmtId="0" fontId="16" fillId="0" borderId="4" xfId="0" applyFont="1" applyFill="1" applyBorder="1" applyAlignment="1">
      <alignment horizontal="center"/>
    </xf>
    <xf numFmtId="2" fontId="16" fillId="0" borderId="6" xfId="0" applyNumberFormat="1" applyFont="1" applyFill="1" applyBorder="1" applyAlignment="1">
      <alignment horizontal="center" vertical="center"/>
    </xf>
    <xf numFmtId="0" fontId="16" fillId="0" borderId="6" xfId="0" applyFont="1" applyFill="1" applyBorder="1" applyAlignment="1">
      <alignment vertical="center" wrapText="1"/>
    </xf>
    <xf numFmtId="0" fontId="16" fillId="0" borderId="3"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0" xfId="0" applyFont="1" applyFill="1" applyAlignment="1">
      <alignment vertical="top"/>
    </xf>
    <xf numFmtId="2" fontId="16" fillId="0" borderId="4" xfId="0" applyNumberFormat="1" applyFont="1" applyBorder="1" applyAlignment="1">
      <alignment horizontal="center"/>
    </xf>
    <xf numFmtId="0" fontId="18" fillId="0" borderId="0" xfId="0" applyFont="1" applyBorder="1" applyAlignment="1">
      <alignment vertical="center" wrapText="1"/>
    </xf>
    <xf numFmtId="0" fontId="0" fillId="0" borderId="0" xfId="0" applyBorder="1" applyAlignment="1">
      <alignment horizontal="left" vertical="top" wrapText="1"/>
    </xf>
    <xf numFmtId="0" fontId="12" fillId="0" borderId="0" xfId="0" applyFont="1" applyBorder="1" applyAlignment="1">
      <alignment vertical="center"/>
    </xf>
    <xf numFmtId="0" fontId="18" fillId="0" borderId="0" xfId="0" quotePrefix="1" applyFont="1" applyBorder="1" applyAlignment="1">
      <alignment horizontal="center" vertical="center" wrapText="1"/>
    </xf>
    <xf numFmtId="0" fontId="18" fillId="0" borderId="0" xfId="0" applyFont="1" applyBorder="1" applyAlignment="1">
      <alignment horizontal="left" vertical="center" wrapText="1"/>
    </xf>
    <xf numFmtId="2" fontId="13" fillId="0" borderId="12" xfId="0" applyNumberFormat="1" applyFont="1" applyBorder="1" applyAlignment="1">
      <alignment horizontal="center" vertical="center"/>
    </xf>
    <xf numFmtId="0" fontId="0" fillId="0" borderId="10" xfId="0" applyFill="1" applyBorder="1" applyAlignment="1">
      <alignment vertical="center" wrapText="1"/>
    </xf>
    <xf numFmtId="0" fontId="12" fillId="0" borderId="9" xfId="0" applyFont="1" applyFill="1" applyBorder="1" applyAlignment="1">
      <alignment horizontal="left" vertical="center" wrapText="1"/>
    </xf>
    <xf numFmtId="0" fontId="13" fillId="0" borderId="4" xfId="0" applyFont="1" applyFill="1" applyBorder="1" applyAlignment="1">
      <alignment horizontal="center"/>
    </xf>
    <xf numFmtId="2" fontId="13" fillId="0" borderId="4" xfId="0" applyNumberFormat="1" applyFont="1" applyFill="1" applyBorder="1" applyAlignment="1">
      <alignment horizontal="center"/>
    </xf>
    <xf numFmtId="2" fontId="13" fillId="0" borderId="0" xfId="0" applyNumberFormat="1" applyFont="1" applyFill="1" applyAlignment="1">
      <alignment horizontal="center"/>
    </xf>
    <xf numFmtId="0" fontId="13" fillId="0" borderId="10" xfId="0" applyFont="1" applyFill="1" applyBorder="1" applyAlignment="1">
      <alignment vertical="top" wrapText="1"/>
    </xf>
    <xf numFmtId="0" fontId="13" fillId="0" borderId="12" xfId="0" applyFont="1" applyFill="1" applyBorder="1" applyAlignment="1">
      <alignment vertical="top" wrapText="1"/>
    </xf>
    <xf numFmtId="0" fontId="13" fillId="0" borderId="9" xfId="0" applyFont="1" applyFill="1" applyBorder="1" applyAlignment="1">
      <alignment vertical="top" wrapText="1"/>
    </xf>
    <xf numFmtId="0" fontId="13" fillId="0" borderId="0" xfId="0" applyFont="1" applyFill="1" applyAlignment="1">
      <alignment vertical="top" wrapText="1"/>
    </xf>
    <xf numFmtId="0" fontId="13" fillId="0" borderId="4" xfId="0" applyFont="1" applyFill="1" applyBorder="1" applyAlignment="1">
      <alignment horizontal="left" vertical="center" wrapText="1"/>
    </xf>
    <xf numFmtId="2" fontId="13" fillId="0" borderId="6" xfId="0" applyNumberFormat="1" applyFont="1" applyFill="1" applyBorder="1" applyAlignment="1">
      <alignment horizontal="center" vertical="center"/>
    </xf>
    <xf numFmtId="2" fontId="13" fillId="0" borderId="0" xfId="0" applyNumberFormat="1" applyFont="1" applyFill="1" applyAlignment="1">
      <alignment horizontal="left" vertical="center"/>
    </xf>
    <xf numFmtId="0" fontId="0" fillId="0" borderId="0" xfId="0" applyFill="1" applyAlignment="1">
      <alignment vertical="center"/>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top" wrapText="1"/>
    </xf>
    <xf numFmtId="2" fontId="13" fillId="0" borderId="6" xfId="0" applyNumberFormat="1" applyFont="1" applyFill="1" applyBorder="1" applyAlignment="1">
      <alignment horizontal="center" vertical="top"/>
    </xf>
    <xf numFmtId="2" fontId="13" fillId="0" borderId="0" xfId="0" applyNumberFormat="1" applyFont="1" applyFill="1" applyAlignment="1">
      <alignment horizontal="left" vertical="top" wrapText="1"/>
    </xf>
    <xf numFmtId="0" fontId="0" fillId="0" borderId="0" xfId="0" applyFill="1" applyAlignment="1">
      <alignment vertical="center" wrapText="1"/>
    </xf>
    <xf numFmtId="2" fontId="13" fillId="0" borderId="4" xfId="0" applyNumberFormat="1" applyFont="1" applyFill="1" applyBorder="1" applyAlignment="1">
      <alignment horizontal="center" vertical="top"/>
    </xf>
    <xf numFmtId="2" fontId="13" fillId="0" borderId="0" xfId="0" applyNumberFormat="1" applyFont="1" applyFill="1" applyAlignment="1">
      <alignment horizontal="center" vertical="top"/>
    </xf>
    <xf numFmtId="0" fontId="13" fillId="0" borderId="0" xfId="0" applyFont="1" applyFill="1" applyAlignment="1">
      <alignment horizontal="left" vertical="center"/>
    </xf>
    <xf numFmtId="0" fontId="0" fillId="0" borderId="4" xfId="0" applyFill="1" applyBorder="1" applyAlignment="1">
      <alignment vertical="top" wrapText="1"/>
    </xf>
    <xf numFmtId="0" fontId="0" fillId="0" borderId="3" xfId="0" applyFill="1" applyBorder="1" applyAlignment="1">
      <alignment horizontal="center"/>
    </xf>
    <xf numFmtId="0" fontId="0" fillId="0" borderId="3" xfId="0" applyFill="1" applyBorder="1" applyAlignment="1">
      <alignment vertical="center" wrapText="1"/>
    </xf>
    <xf numFmtId="0" fontId="13" fillId="0" borderId="3" xfId="0" applyFont="1" applyFill="1" applyBorder="1" applyAlignment="1">
      <alignment horizontal="center"/>
    </xf>
    <xf numFmtId="2" fontId="13" fillId="0" borderId="3" xfId="0" applyNumberFormat="1" applyFont="1" applyFill="1" applyBorder="1" applyAlignment="1">
      <alignment horizontal="center"/>
    </xf>
    <xf numFmtId="0" fontId="15" fillId="0" borderId="0" xfId="0" applyFont="1" applyFill="1"/>
    <xf numFmtId="0" fontId="0" fillId="0" borderId="0" xfId="0" applyBorder="1" applyAlignment="1">
      <alignment vertical="top"/>
    </xf>
    <xf numFmtId="0" fontId="0" fillId="0" borderId="0" xfId="0" applyBorder="1"/>
    <xf numFmtId="0" fontId="18" fillId="0" borderId="6" xfId="0" applyFont="1" applyBorder="1" applyAlignment="1">
      <alignment vertical="top"/>
    </xf>
    <xf numFmtId="0" fontId="18" fillId="0" borderId="6" xfId="0" applyFont="1" applyBorder="1" applyAlignment="1">
      <alignment horizontal="center" vertical="top"/>
    </xf>
    <xf numFmtId="0" fontId="12" fillId="0" borderId="0" xfId="0" applyFont="1" applyBorder="1" applyAlignment="1">
      <alignment vertical="top"/>
    </xf>
    <xf numFmtId="2" fontId="20" fillId="0" borderId="4" xfId="0" applyNumberFormat="1" applyFont="1" applyFill="1" applyBorder="1" applyAlignment="1">
      <alignment vertical="center"/>
    </xf>
    <xf numFmtId="2" fontId="0" fillId="0" borderId="0" xfId="0" applyNumberFormat="1" applyFill="1"/>
    <xf numFmtId="1" fontId="20" fillId="0" borderId="4" xfId="0" applyNumberFormat="1" applyFont="1" applyFill="1" applyBorder="1" applyAlignment="1">
      <alignment horizontal="center" vertical="center"/>
    </xf>
    <xf numFmtId="0" fontId="11" fillId="0" borderId="0" xfId="0" applyFont="1" applyFill="1" applyAlignment="1">
      <alignment horizontal="center"/>
    </xf>
    <xf numFmtId="0" fontId="11" fillId="0" borderId="0" xfId="0" applyFont="1" applyFill="1" applyAlignment="1">
      <alignment horizontal="center" vertical="center"/>
    </xf>
    <xf numFmtId="0" fontId="11" fillId="0" borderId="0" xfId="1" applyFont="1" applyFill="1" applyAlignment="1">
      <alignment horizontal="center" vertical="center"/>
    </xf>
    <xf numFmtId="0" fontId="13" fillId="0" borderId="10" xfId="1" applyFill="1" applyBorder="1" applyAlignment="1">
      <alignment vertical="center" wrapText="1"/>
    </xf>
    <xf numFmtId="0" fontId="13" fillId="0" borderId="3" xfId="1" applyFill="1" applyBorder="1" applyAlignment="1">
      <alignment horizontal="center" vertical="center"/>
    </xf>
    <xf numFmtId="0" fontId="13" fillId="0" borderId="4" xfId="1" applyFill="1" applyBorder="1" applyAlignment="1">
      <alignment horizontal="center" vertical="center"/>
    </xf>
    <xf numFmtId="2" fontId="13" fillId="0" borderId="4" xfId="1" applyNumberFormat="1" applyFill="1" applyBorder="1" applyAlignment="1">
      <alignment horizontal="center" vertical="center"/>
    </xf>
    <xf numFmtId="0" fontId="13" fillId="0" borderId="0" xfId="1" applyFill="1"/>
    <xf numFmtId="0" fontId="13" fillId="0" borderId="4" xfId="1" applyFill="1" applyBorder="1" applyAlignment="1">
      <alignment vertical="center" wrapText="1"/>
    </xf>
    <xf numFmtId="0" fontId="13" fillId="0" borderId="0" xfId="1" applyFill="1" applyAlignment="1">
      <alignment vertical="center"/>
    </xf>
    <xf numFmtId="0" fontId="13" fillId="0" borderId="4" xfId="1" applyFill="1" applyBorder="1" applyAlignment="1">
      <alignment horizontal="left" vertical="center"/>
    </xf>
    <xf numFmtId="0" fontId="13" fillId="0" borderId="4" xfId="1" applyFill="1" applyBorder="1" applyAlignment="1">
      <alignment horizontal="left" vertical="center" wrapText="1"/>
    </xf>
    <xf numFmtId="0" fontId="13" fillId="0" borderId="0" xfId="1" applyFill="1" applyAlignment="1">
      <alignment vertical="center" wrapText="1"/>
    </xf>
    <xf numFmtId="0" fontId="13" fillId="0" borderId="4" xfId="1" quotePrefix="1" applyFill="1" applyBorder="1" applyAlignment="1">
      <alignment horizontal="center" vertical="center"/>
    </xf>
    <xf numFmtId="2" fontId="13" fillId="0" borderId="0" xfId="1" applyNumberFormat="1" applyFill="1"/>
    <xf numFmtId="2" fontId="13" fillId="0" borderId="0" xfId="1" applyNumberFormat="1" applyFill="1" applyAlignment="1">
      <alignment horizontal="center" vertical="center"/>
    </xf>
    <xf numFmtId="0" fontId="19" fillId="0" borderId="0" xfId="0" applyFont="1" applyFill="1" applyAlignment="1">
      <alignment horizontal="center" vertical="top"/>
    </xf>
    <xf numFmtId="0" fontId="18" fillId="0" borderId="4" xfId="0" quotePrefix="1" applyFont="1" applyFill="1" applyBorder="1" applyAlignment="1">
      <alignment horizontal="center" vertical="top" wrapText="1"/>
    </xf>
    <xf numFmtId="0" fontId="18" fillId="0" borderId="0" xfId="0" applyFont="1" applyFill="1" applyBorder="1" applyAlignment="1">
      <alignment horizontal="left" vertical="top" wrapText="1"/>
    </xf>
    <xf numFmtId="0" fontId="16" fillId="0" borderId="3" xfId="0" applyFont="1" applyFill="1" applyBorder="1" applyAlignment="1">
      <alignment vertical="top" wrapText="1"/>
    </xf>
    <xf numFmtId="0" fontId="11" fillId="0" borderId="0" xfId="0" applyFont="1" applyAlignment="1"/>
    <xf numFmtId="0" fontId="10" fillId="0" borderId="4" xfId="0" applyFont="1" applyBorder="1" applyAlignment="1">
      <alignment horizontal="center" vertical="center"/>
    </xf>
    <xf numFmtId="0" fontId="67" fillId="0" borderId="4" xfId="0" applyFont="1" applyFill="1" applyBorder="1" applyAlignment="1">
      <alignment horizontal="center" vertical="top" wrapText="1"/>
    </xf>
    <xf numFmtId="0" fontId="10" fillId="5" borderId="3" xfId="0" quotePrefix="1" applyFont="1" applyFill="1" applyBorder="1" applyAlignment="1">
      <alignment horizontal="center" vertical="top"/>
    </xf>
    <xf numFmtId="0" fontId="10" fillId="5" borderId="7" xfId="0" quotePrefix="1" applyFont="1" applyFill="1" applyBorder="1" applyAlignment="1">
      <alignment horizontal="center" vertical="top"/>
    </xf>
    <xf numFmtId="0" fontId="10" fillId="5" borderId="6" xfId="0" quotePrefix="1" applyFont="1" applyFill="1" applyBorder="1" applyAlignment="1">
      <alignment horizontal="center" vertical="top"/>
    </xf>
    <xf numFmtId="0" fontId="9" fillId="0" borderId="0" xfId="0" applyFont="1" applyFill="1" applyBorder="1" applyAlignment="1">
      <alignment horizontal="center" vertical="top"/>
    </xf>
    <xf numFmtId="0" fontId="67" fillId="0" borderId="3"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10" xfId="0" applyFont="1" applyFill="1" applyBorder="1" applyAlignment="1">
      <alignment horizontal="center" vertical="top"/>
    </xf>
    <xf numFmtId="0" fontId="67" fillId="0" borderId="9" xfId="0" applyFont="1" applyFill="1" applyBorder="1" applyAlignment="1">
      <alignment horizontal="center" vertical="top"/>
    </xf>
    <xf numFmtId="0" fontId="10" fillId="5" borderId="10" xfId="0" applyFont="1" applyFill="1" applyBorder="1" applyAlignment="1">
      <alignment horizontal="left" vertical="top"/>
    </xf>
    <xf numFmtId="0" fontId="10" fillId="5" borderId="12" xfId="0" applyFont="1" applyFill="1" applyBorder="1" applyAlignment="1">
      <alignment horizontal="left" vertical="top"/>
    </xf>
    <xf numFmtId="0" fontId="10" fillId="5" borderId="3" xfId="0" applyFont="1" applyFill="1" applyBorder="1" applyAlignment="1">
      <alignment horizontal="center" vertical="top"/>
    </xf>
    <xf numFmtId="0" fontId="19" fillId="6" borderId="0" xfId="0" applyFont="1" applyFill="1" applyAlignment="1">
      <alignment horizontal="center" vertical="center"/>
    </xf>
    <xf numFmtId="0" fontId="12" fillId="6" borderId="1" xfId="0" applyFont="1" applyFill="1" applyBorder="1" applyAlignment="1">
      <alignment horizontal="center" vertical="center"/>
    </xf>
    <xf numFmtId="0" fontId="28" fillId="6" borderId="4"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9" fillId="0" borderId="0" xfId="0" applyFont="1" applyAlignment="1">
      <alignment horizontal="center"/>
    </xf>
    <xf numFmtId="0" fontId="19" fillId="0" borderId="0" xfId="0" applyFont="1" applyAlignment="1">
      <alignment horizontal="center" vertical="center" wrapText="1"/>
    </xf>
    <xf numFmtId="0" fontId="18" fillId="0" borderId="11" xfId="0" applyFont="1" applyBorder="1" applyAlignment="1">
      <alignment horizontal="left" vertical="top" wrapText="1"/>
    </xf>
    <xf numFmtId="0" fontId="18" fillId="0" borderId="0" xfId="0" applyFont="1" applyBorder="1" applyAlignment="1">
      <alignment horizontal="left" vertical="top" wrapText="1"/>
    </xf>
    <xf numFmtId="0" fontId="16" fillId="0" borderId="11" xfId="0" applyFont="1" applyFill="1" applyBorder="1" applyAlignment="1">
      <alignment horizontal="left" vertical="top" wrapText="1"/>
    </xf>
    <xf numFmtId="0" fontId="16" fillId="0" borderId="0" xfId="0" applyFont="1" applyFill="1" applyBorder="1" applyAlignment="1">
      <alignment horizontal="left" vertical="top"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20" fillId="0" borderId="3" xfId="0" applyFont="1" applyBorder="1" applyAlignment="1">
      <alignment horizontal="center" vertical="top"/>
    </xf>
    <xf numFmtId="0" fontId="20" fillId="0" borderId="7" xfId="0" applyFont="1" applyBorder="1" applyAlignment="1">
      <alignment horizontal="center" vertical="top"/>
    </xf>
    <xf numFmtId="0" fontId="20" fillId="0" borderId="6" xfId="0" applyFont="1" applyBorder="1" applyAlignment="1">
      <alignment horizontal="center" vertical="top"/>
    </xf>
    <xf numFmtId="0" fontId="47" fillId="0" borderId="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4" xfId="0" applyFont="1" applyBorder="1" applyAlignment="1">
      <alignment horizontal="center" vertical="center"/>
    </xf>
    <xf numFmtId="0" fontId="47" fillId="0" borderId="10" xfId="0" applyFont="1" applyBorder="1" applyAlignment="1">
      <alignment horizontal="center" vertical="top" wrapText="1"/>
    </xf>
    <xf numFmtId="0" fontId="47" fillId="0" borderId="9" xfId="0" applyFont="1" applyBorder="1" applyAlignment="1">
      <alignment horizontal="center" vertical="top" wrapText="1"/>
    </xf>
    <xf numFmtId="0" fontId="47" fillId="5" borderId="4" xfId="0" applyFont="1" applyFill="1" applyBorder="1" applyAlignment="1">
      <alignment horizontal="center" vertical="center"/>
    </xf>
    <xf numFmtId="0" fontId="13" fillId="0" borderId="0" xfId="0" applyFont="1" applyAlignment="1">
      <alignment horizontal="left" vertical="center" wrapText="1"/>
    </xf>
    <xf numFmtId="0" fontId="16" fillId="0" borderId="3" xfId="0" applyFont="1" applyBorder="1" applyAlignment="1">
      <alignment horizontal="center" vertical="top"/>
    </xf>
    <xf numFmtId="0" fontId="16" fillId="0" borderId="7" xfId="0" applyFont="1" applyBorder="1" applyAlignment="1">
      <alignment horizontal="center" vertical="top"/>
    </xf>
    <xf numFmtId="0" fontId="16" fillId="0" borderId="6" xfId="0" applyFont="1" applyBorder="1" applyAlignment="1">
      <alignment horizontal="center" vertical="top"/>
    </xf>
    <xf numFmtId="0" fontId="16" fillId="0" borderId="3" xfId="0" applyFont="1" applyBorder="1" applyAlignment="1">
      <alignment horizontal="center"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6"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16" fillId="0" borderId="0" xfId="0" applyFont="1" applyBorder="1" applyAlignment="1">
      <alignment horizontal="left" vertical="center" wrapText="1"/>
    </xf>
    <xf numFmtId="0" fontId="20" fillId="0" borderId="4" xfId="0" applyFont="1" applyBorder="1" applyAlignment="1">
      <alignment horizontal="center" vertical="center" wrapText="1"/>
    </xf>
    <xf numFmtId="0" fontId="11" fillId="0" borderId="0" xfId="0" applyFont="1" applyAlignment="1">
      <alignment horizontal="center" vertical="center" wrapText="1"/>
    </xf>
    <xf numFmtId="0" fontId="50" fillId="0" borderId="0" xfId="0" applyFont="1" applyAlignment="1">
      <alignment horizontal="center"/>
    </xf>
    <xf numFmtId="0" fontId="12" fillId="0" borderId="4" xfId="0" applyFont="1" applyBorder="1" applyAlignment="1">
      <alignment horizontal="center" vertical="center"/>
    </xf>
    <xf numFmtId="0" fontId="13" fillId="0" borderId="3"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2" fillId="0" borderId="3" xfId="0" applyFont="1" applyBorder="1" applyAlignment="1">
      <alignment horizontal="center" vertical="top"/>
    </xf>
    <xf numFmtId="0" fontId="12" fillId="0" borderId="7" xfId="0" applyFont="1" applyBorder="1" applyAlignment="1">
      <alignment horizontal="center" vertical="top"/>
    </xf>
    <xf numFmtId="0" fontId="12" fillId="0" borderId="6" xfId="0" applyFont="1" applyBorder="1" applyAlignment="1">
      <alignment horizontal="center" vertical="top"/>
    </xf>
    <xf numFmtId="0" fontId="0" fillId="0" borderId="3" xfId="0" applyBorder="1" applyAlignment="1">
      <alignment horizontal="right" vertical="top"/>
    </xf>
    <xf numFmtId="0" fontId="0" fillId="0" borderId="7" xfId="0" applyBorder="1" applyAlignment="1">
      <alignment horizontal="right" vertical="top"/>
    </xf>
    <xf numFmtId="0" fontId="0" fillId="0" borderId="6" xfId="0" applyBorder="1" applyAlignment="1">
      <alignment horizontal="right" vertical="top"/>
    </xf>
    <xf numFmtId="0" fontId="0" fillId="0" borderId="3" xfId="0" applyFill="1" applyBorder="1" applyAlignment="1">
      <alignment horizontal="right" vertical="top"/>
    </xf>
    <xf numFmtId="0" fontId="0" fillId="0" borderId="7" xfId="0" applyFill="1" applyBorder="1" applyAlignment="1">
      <alignment horizontal="right" vertical="top"/>
    </xf>
    <xf numFmtId="0" fontId="0" fillId="0" borderId="6" xfId="0" applyFill="1" applyBorder="1" applyAlignment="1">
      <alignment horizontal="right" vertical="top"/>
    </xf>
    <xf numFmtId="0" fontId="0" fillId="0" borderId="7" xfId="0"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3" xfId="0" applyBorder="1" applyAlignment="1">
      <alignment horizontal="center" vertical="top"/>
    </xf>
    <xf numFmtId="0" fontId="13" fillId="0" borderId="3" xfId="0" applyFont="1" applyBorder="1" applyAlignment="1">
      <alignment horizontal="right" vertical="top" wrapText="1"/>
    </xf>
    <xf numFmtId="0" fontId="13" fillId="0" borderId="7" xfId="0" applyFont="1" applyBorder="1" applyAlignment="1">
      <alignment horizontal="right" vertical="top" wrapText="1"/>
    </xf>
    <xf numFmtId="0" fontId="13" fillId="0" borderId="6" xfId="0" applyFont="1" applyBorder="1" applyAlignment="1">
      <alignment horizontal="right" vertical="top" wrapText="1"/>
    </xf>
    <xf numFmtId="0" fontId="13" fillId="0" borderId="3" xfId="0" applyFont="1" applyBorder="1" applyAlignment="1">
      <alignment horizontal="right" vertical="top"/>
    </xf>
    <xf numFmtId="0" fontId="12" fillId="0" borderId="4" xfId="0" applyFont="1" applyBorder="1" applyAlignment="1">
      <alignment horizontal="center" vertical="center" wrapText="1"/>
    </xf>
    <xf numFmtId="0" fontId="0" fillId="0" borderId="4" xfId="0" applyBorder="1" applyAlignment="1">
      <alignment horizontal="center" vertical="center" wrapText="1"/>
    </xf>
    <xf numFmtId="0" fontId="18" fillId="0" borderId="4" xfId="0" applyFont="1" applyBorder="1" applyAlignment="1">
      <alignment horizontal="left" vertical="top" wrapText="1"/>
    </xf>
    <xf numFmtId="0" fontId="12" fillId="0" borderId="10" xfId="0" applyFont="1" applyBorder="1" applyAlignment="1">
      <alignment horizontal="center" wrapText="1"/>
    </xf>
    <xf numFmtId="0" fontId="12" fillId="0" borderId="9" xfId="0" applyFont="1" applyBorder="1" applyAlignment="1">
      <alignment horizontal="center" wrapText="1"/>
    </xf>
    <xf numFmtId="0" fontId="0" fillId="0" borderId="4" xfId="0" applyBorder="1" applyAlignment="1">
      <alignment horizontal="right" vertical="top"/>
    </xf>
    <xf numFmtId="0" fontId="10" fillId="0" borderId="0" xfId="0" applyFont="1" applyAlignment="1">
      <alignment horizontal="left"/>
    </xf>
    <xf numFmtId="0" fontId="12" fillId="0" borderId="0" xfId="0" applyFont="1" applyAlignment="1">
      <alignment horizontal="left"/>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20" fillId="0" borderId="5" xfId="0" applyFont="1" applyBorder="1" applyAlignment="1">
      <alignment horizontal="center" vertical="center"/>
    </xf>
    <xf numFmtId="0" fontId="16" fillId="0" borderId="6" xfId="0" applyFont="1" applyBorder="1" applyAlignment="1">
      <alignment horizontal="center" vertical="center" wrapText="1"/>
    </xf>
    <xf numFmtId="0" fontId="16" fillId="0" borderId="0" xfId="0" applyFont="1" applyAlignment="1">
      <alignment horizontal="left" vertical="top" wrapText="1"/>
    </xf>
    <xf numFmtId="0" fontId="20" fillId="0" borderId="0" xfId="0" applyFont="1" applyAlignment="1">
      <alignment horizontal="center" vertical="top"/>
    </xf>
    <xf numFmtId="0" fontId="12" fillId="0" borderId="10" xfId="0" applyFont="1" applyBorder="1" applyAlignment="1">
      <alignment horizontal="center"/>
    </xf>
    <xf numFmtId="0" fontId="12" fillId="0" borderId="9" xfId="0" applyFont="1" applyBorder="1" applyAlignment="1">
      <alignment horizontal="center"/>
    </xf>
    <xf numFmtId="0" fontId="16" fillId="0" borderId="0" xfId="0" applyFont="1" applyAlignment="1">
      <alignment horizontal="left" vertical="top"/>
    </xf>
    <xf numFmtId="0" fontId="11" fillId="0" borderId="0" xfId="0" applyFont="1" applyFill="1" applyAlignment="1">
      <alignment horizontal="center" vertical="center"/>
    </xf>
    <xf numFmtId="0" fontId="16" fillId="0" borderId="4" xfId="0" applyFont="1" applyBorder="1" applyAlignment="1">
      <alignment horizontal="left" vertical="top"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9" fillId="0" borderId="0" xfId="0" applyFont="1" applyAlignment="1">
      <alignment horizontal="center"/>
    </xf>
    <xf numFmtId="0" fontId="11" fillId="0" borderId="0" xfId="0" applyFont="1" applyAlignment="1">
      <alignment horizontal="center"/>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0" xfId="1" applyFont="1" applyAlignment="1">
      <alignment horizontal="center" vertical="top"/>
    </xf>
    <xf numFmtId="0" fontId="12" fillId="0" borderId="8" xfId="1" applyFont="1" applyBorder="1" applyAlignment="1">
      <alignment horizontal="center" vertical="top"/>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9" fillId="0" borderId="0" xfId="0" applyFont="1" applyAlignment="1">
      <alignment horizontal="center" vertical="center"/>
    </xf>
    <xf numFmtId="0" fontId="13" fillId="0" borderId="6" xfId="0" applyFont="1" applyBorder="1" applyAlignment="1">
      <alignment horizontal="center"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9" fillId="0" borderId="0" xfId="1" applyFont="1" applyAlignment="1">
      <alignment horizontal="center"/>
    </xf>
    <xf numFmtId="0" fontId="11" fillId="0" borderId="0" xfId="1" applyFont="1" applyAlignment="1">
      <alignment horizont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xf>
    <xf numFmtId="0" fontId="12" fillId="0" borderId="9" xfId="1" applyFont="1" applyBorder="1" applyAlignment="1">
      <alignment horizontal="center"/>
    </xf>
    <xf numFmtId="0" fontId="13" fillId="0" borderId="3" xfId="1" quotePrefix="1" applyBorder="1" applyAlignment="1">
      <alignment horizontal="center" vertical="top"/>
    </xf>
    <xf numFmtId="0" fontId="13" fillId="0" borderId="7" xfId="1" quotePrefix="1" applyBorder="1" applyAlignment="1">
      <alignment horizontal="center" vertical="top"/>
    </xf>
    <xf numFmtId="0" fontId="13" fillId="0" borderId="6" xfId="1" quotePrefix="1" applyBorder="1" applyAlignment="1">
      <alignment horizontal="center" vertical="top"/>
    </xf>
    <xf numFmtId="0" fontId="13" fillId="0" borderId="3" xfId="1" applyBorder="1" applyAlignment="1">
      <alignment horizontal="center" vertical="center"/>
    </xf>
    <xf numFmtId="0" fontId="13" fillId="0" borderId="6" xfId="1" applyBorder="1" applyAlignment="1">
      <alignment horizontal="center" vertical="center"/>
    </xf>
    <xf numFmtId="0" fontId="13" fillId="0" borderId="7" xfId="1" applyBorder="1" applyAlignment="1">
      <alignment horizontal="center" vertical="center"/>
    </xf>
    <xf numFmtId="0" fontId="13" fillId="0" borderId="3" xfId="1" applyBorder="1" applyAlignment="1">
      <alignment horizontal="center" vertical="top"/>
    </xf>
    <xf numFmtId="0" fontId="13" fillId="0" borderId="7" xfId="1" applyBorder="1" applyAlignment="1">
      <alignment horizontal="center" vertical="top"/>
    </xf>
    <xf numFmtId="0" fontId="13" fillId="0" borderId="6" xfId="1" applyBorder="1" applyAlignment="1">
      <alignment horizontal="center" vertical="top"/>
    </xf>
    <xf numFmtId="0" fontId="16" fillId="5" borderId="0" xfId="0" applyFont="1" applyFill="1" applyAlignment="1">
      <alignment horizontal="left" vertical="top" wrapText="1"/>
    </xf>
    <xf numFmtId="0" fontId="19" fillId="0" borderId="0" xfId="0" applyFont="1" applyFill="1" applyBorder="1" applyAlignment="1">
      <alignment horizontal="center" vertical="top" wrapText="1"/>
    </xf>
    <xf numFmtId="0" fontId="20" fillId="5" borderId="3"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6" fillId="5" borderId="0" xfId="0" applyFont="1" applyFill="1" applyBorder="1" applyAlignment="1">
      <alignment horizontal="left" vertical="top" wrapText="1"/>
    </xf>
    <xf numFmtId="0" fontId="9" fillId="5" borderId="0" xfId="0" applyFont="1" applyFill="1" applyBorder="1" applyAlignment="1">
      <alignment horizontal="right" vertical="center"/>
    </xf>
  </cellXfs>
  <cellStyles count="25">
    <cellStyle name="Comma" xfId="24" builtinId="3"/>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3" xfId="18"/>
    <cellStyle name="Normal 6" xfId="13"/>
    <cellStyle name="Normal 7" xfId="7"/>
    <cellStyle name="Normal 8" xfId="21"/>
    <cellStyle name="Normal 9" xfId="22"/>
    <cellStyle name="Normal 9 2" xfId="23"/>
  </cellStyles>
  <dxfs count="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colors>
    <mruColors>
      <color rgb="FFFFFF0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5</xdr:col>
      <xdr:colOff>76200</xdr:colOff>
      <xdr:row>27</xdr:row>
      <xdr:rowOff>200025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200900" y="11515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76200</xdr:colOff>
      <xdr:row>28</xdr:row>
      <xdr:rowOff>200025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7200900" y="1283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28575</xdr:colOff>
      <xdr:row>23</xdr:row>
      <xdr:rowOff>66675</xdr:rowOff>
    </xdr:from>
    <xdr:to>
      <xdr:col>12</xdr:col>
      <xdr:colOff>1590675</xdr:colOff>
      <xdr:row>23</xdr:row>
      <xdr:rowOff>323850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221420" y="3668658"/>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twoCellAnchor>
    <xdr:from>
      <xdr:col>12</xdr:col>
      <xdr:colOff>28575</xdr:colOff>
      <xdr:row>28</xdr:row>
      <xdr:rowOff>66675</xdr:rowOff>
    </xdr:from>
    <xdr:to>
      <xdr:col>12</xdr:col>
      <xdr:colOff>1590675</xdr:colOff>
      <xdr:row>28</xdr:row>
      <xdr:rowOff>323850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221420" y="9942020"/>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twoCellAnchor>
    <xdr:from>
      <xdr:col>12</xdr:col>
      <xdr:colOff>28575</xdr:colOff>
      <xdr:row>30</xdr:row>
      <xdr:rowOff>66675</xdr:rowOff>
    </xdr:from>
    <xdr:to>
      <xdr:col>12</xdr:col>
      <xdr:colOff>1590675</xdr:colOff>
      <xdr:row>30</xdr:row>
      <xdr:rowOff>323850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221420" y="9942020"/>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oneCellAnchor>
    <xdr:from>
      <xdr:col>8</xdr:col>
      <xdr:colOff>0</xdr:colOff>
      <xdr:row>27</xdr:row>
      <xdr:rowOff>0</xdr:rowOff>
    </xdr:from>
    <xdr:ext cx="76200" cy="200025"/>
    <xdr:sp macro="" textlink="">
      <xdr:nvSpPr>
        <xdr:cNvPr id="8"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515225" y="188118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200025"/>
    <xdr:sp macro="" textlink="">
      <xdr:nvSpPr>
        <xdr:cNvPr id="9"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7515225" y="20183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68</xdr:row>
      <xdr:rowOff>0</xdr:rowOff>
    </xdr:from>
    <xdr:to>
      <xdr:col>3</xdr:col>
      <xdr:colOff>0</xdr:colOff>
      <xdr:row>68</xdr:row>
      <xdr:rowOff>0</xdr:rowOff>
    </xdr:to>
    <xdr:sp macro="" textlink="">
      <xdr:nvSpPr>
        <xdr:cNvPr id="2" name="AutoShape 2">
          <a:extLst>
            <a:ext uri="{FF2B5EF4-FFF2-40B4-BE49-F238E27FC236}">
              <a16:creationId xmlns:a16="http://schemas.microsoft.com/office/drawing/2014/main" id="{00000000-0008-0000-0400-000002000000}"/>
            </a:ext>
          </a:extLst>
        </xdr:cNvPr>
        <xdr:cNvSpPr>
          <a:spLocks/>
        </xdr:cNvSpPr>
      </xdr:nvSpPr>
      <xdr:spPr bwMode="auto">
        <a:xfrm>
          <a:off x="4286250" y="14287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AutoShape 2">
          <a:extLst>
            <a:ext uri="{FF2B5EF4-FFF2-40B4-BE49-F238E27FC236}">
              <a16:creationId xmlns:a16="http://schemas.microsoft.com/office/drawing/2014/main" id="{00000000-0008-0000-0500-000002000000}"/>
            </a:ext>
          </a:extLst>
        </xdr:cNvPr>
        <xdr:cNvSpPr>
          <a:spLocks/>
        </xdr:cNvSpPr>
      </xdr:nvSpPr>
      <xdr:spPr bwMode="auto">
        <a:xfrm>
          <a:off x="396240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333375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333375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98ABE2\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 val="STN WISE EMR"/>
      <sheetName val="Addl.40"/>
      <sheetName val="Pro. 24 (2)"/>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persons/person.xml><?xml version="1.0" encoding="utf-8"?>
<personList xmlns="http://schemas.microsoft.com/office/spreadsheetml/2018/threadedcomments" xmlns:x="http://schemas.openxmlformats.org/spreadsheetml/2006/main">
  <person displayName="prarthana shukla" id="{EE848F89-95D1-4C75-9AD6-9B46983594AA}" userId="fc70da93d208910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5"/>
  <sheetViews>
    <sheetView tabSelected="1" workbookViewId="0">
      <selection activeCell="G13" sqref="G13"/>
    </sheetView>
  </sheetViews>
  <sheetFormatPr defaultRowHeight="12.75" x14ac:dyDescent="0.2"/>
  <cols>
    <col min="1" max="2" width="9.140625" style="684"/>
    <col min="3" max="3" width="48.28515625" style="684" customWidth="1"/>
    <col min="4" max="4" width="24" style="684" bestFit="1" customWidth="1"/>
    <col min="5" max="5" width="9.140625" style="684"/>
    <col min="6" max="7" width="17.140625" style="684" bestFit="1" customWidth="1"/>
    <col min="8" max="8" width="23.140625" style="684" customWidth="1"/>
    <col min="9" max="16384" width="9.140625" style="684"/>
  </cols>
  <sheetData>
    <row r="2" spans="1:8" ht="18" x14ac:dyDescent="0.2">
      <c r="A2" s="685"/>
      <c r="B2" s="962" t="s">
        <v>2015</v>
      </c>
      <c r="C2" s="962"/>
      <c r="D2" s="962"/>
      <c r="E2" s="962"/>
      <c r="F2" s="962"/>
      <c r="G2" s="962"/>
      <c r="H2" s="686"/>
    </row>
    <row r="3" spans="1:8" x14ac:dyDescent="0.2">
      <c r="A3" s="685"/>
      <c r="B3" s="685"/>
      <c r="C3" s="685"/>
      <c r="D3" s="685"/>
      <c r="E3" s="685"/>
      <c r="F3" s="685"/>
      <c r="G3" s="685"/>
      <c r="H3" s="685"/>
    </row>
    <row r="4" spans="1:8" ht="16.5" x14ac:dyDescent="0.2">
      <c r="A4" s="963" t="s">
        <v>0</v>
      </c>
      <c r="B4" s="965" t="s">
        <v>1797</v>
      </c>
      <c r="C4" s="966"/>
      <c r="D4" s="963" t="s">
        <v>1798</v>
      </c>
      <c r="E4" s="963" t="s">
        <v>2</v>
      </c>
      <c r="F4" s="687" t="s">
        <v>1755</v>
      </c>
      <c r="G4" s="687" t="s">
        <v>1968</v>
      </c>
      <c r="H4" s="958" t="s">
        <v>1799</v>
      </c>
    </row>
    <row r="5" spans="1:8" ht="16.5" x14ac:dyDescent="0.2">
      <c r="A5" s="964"/>
      <c r="B5" s="967"/>
      <c r="C5" s="968"/>
      <c r="D5" s="964"/>
      <c r="E5" s="964"/>
      <c r="F5" s="687" t="s">
        <v>1800</v>
      </c>
      <c r="G5" s="687" t="s">
        <v>1800</v>
      </c>
      <c r="H5" s="958"/>
    </row>
    <row r="6" spans="1:8" ht="16.5" x14ac:dyDescent="0.2">
      <c r="A6" s="722">
        <v>1</v>
      </c>
      <c r="B6" s="969">
        <v>2</v>
      </c>
      <c r="C6" s="970"/>
      <c r="D6" s="722">
        <v>3</v>
      </c>
      <c r="E6" s="722">
        <v>4</v>
      </c>
      <c r="F6" s="688">
        <v>5</v>
      </c>
      <c r="G6" s="688">
        <v>6</v>
      </c>
      <c r="H6" s="688">
        <v>7</v>
      </c>
    </row>
    <row r="7" spans="1:8" ht="18" x14ac:dyDescent="0.2">
      <c r="A7" s="971" t="s">
        <v>1806</v>
      </c>
      <c r="B7" s="972"/>
      <c r="C7" s="972"/>
      <c r="D7" s="689"/>
      <c r="E7" s="704"/>
      <c r="F7" s="744"/>
      <c r="G7" s="744"/>
      <c r="H7" s="695"/>
    </row>
    <row r="8" spans="1:8" ht="18" x14ac:dyDescent="0.2">
      <c r="A8" s="694"/>
      <c r="B8" s="691"/>
      <c r="C8" s="691"/>
      <c r="D8" s="697"/>
      <c r="E8" s="698"/>
      <c r="F8" s="745"/>
      <c r="G8" s="745"/>
      <c r="H8" s="695"/>
    </row>
    <row r="9" spans="1:8" ht="18" x14ac:dyDescent="0.2">
      <c r="A9" s="959" t="s">
        <v>1763</v>
      </c>
      <c r="B9" s="699"/>
      <c r="C9" s="691" t="s">
        <v>1807</v>
      </c>
      <c r="D9" s="697"/>
      <c r="E9" s="698"/>
      <c r="F9" s="745"/>
      <c r="G9" s="745"/>
      <c r="H9" s="695"/>
    </row>
    <row r="10" spans="1:8" ht="18" x14ac:dyDescent="0.2">
      <c r="A10" s="960"/>
      <c r="B10" s="705"/>
      <c r="C10" s="706"/>
      <c r="D10" s="707"/>
      <c r="E10" s="706"/>
      <c r="F10" s="746"/>
      <c r="G10" s="746"/>
      <c r="H10" s="695"/>
    </row>
    <row r="11" spans="1:8" ht="36" x14ac:dyDescent="0.2">
      <c r="A11" s="960"/>
      <c r="B11" s="694" t="s">
        <v>1194</v>
      </c>
      <c r="C11" s="755" t="s">
        <v>1808</v>
      </c>
      <c r="D11" s="694" t="s">
        <v>1809</v>
      </c>
      <c r="E11" s="694" t="s">
        <v>14</v>
      </c>
      <c r="F11" s="747">
        <v>10579871</v>
      </c>
      <c r="G11" s="747">
        <v>12548087</v>
      </c>
      <c r="H11" s="695">
        <f>(G11-F11)*100/F11</f>
        <v>18.603402631279721</v>
      </c>
    </row>
    <row r="12" spans="1:8" ht="18" x14ac:dyDescent="0.2">
      <c r="A12" s="960"/>
      <c r="B12" s="690"/>
      <c r="C12" s="756"/>
      <c r="D12" s="692"/>
      <c r="E12" s="693"/>
      <c r="F12" s="748"/>
      <c r="G12" s="748"/>
      <c r="H12" s="695"/>
    </row>
    <row r="13" spans="1:8" ht="36" x14ac:dyDescent="0.2">
      <c r="A13" s="960"/>
      <c r="B13" s="694" t="s">
        <v>1195</v>
      </c>
      <c r="C13" s="755" t="s">
        <v>1810</v>
      </c>
      <c r="D13" s="694" t="s">
        <v>1811</v>
      </c>
      <c r="E13" s="694" t="s">
        <v>14</v>
      </c>
      <c r="F13" s="747">
        <v>13693535</v>
      </c>
      <c r="G13" s="747">
        <v>15872440</v>
      </c>
      <c r="H13" s="695">
        <f t="shared" ref="H13:H41" si="0">(G13-F13)*100/F13</f>
        <v>15.911924860892384</v>
      </c>
    </row>
    <row r="14" spans="1:8" ht="18" x14ac:dyDescent="0.2">
      <c r="A14" s="960"/>
      <c r="B14" s="690"/>
      <c r="C14" s="756"/>
      <c r="D14" s="692"/>
      <c r="E14" s="693"/>
      <c r="F14" s="748"/>
      <c r="G14" s="748"/>
      <c r="H14" s="695"/>
    </row>
    <row r="15" spans="1:8" ht="36" x14ac:dyDescent="0.2">
      <c r="A15" s="961"/>
      <c r="B15" s="694" t="s">
        <v>1196</v>
      </c>
      <c r="C15" s="755" t="s">
        <v>1812</v>
      </c>
      <c r="D15" s="694" t="s">
        <v>1813</v>
      </c>
      <c r="E15" s="694" t="s">
        <v>14</v>
      </c>
      <c r="F15" s="747">
        <v>16533311</v>
      </c>
      <c r="G15" s="747">
        <v>19062450</v>
      </c>
      <c r="H15" s="695">
        <f t="shared" si="0"/>
        <v>15.297232357148546</v>
      </c>
    </row>
    <row r="16" spans="1:8" ht="18" x14ac:dyDescent="0.2">
      <c r="A16" s="708"/>
      <c r="B16" s="709"/>
      <c r="C16" s="710"/>
      <c r="D16" s="711"/>
      <c r="E16" s="710"/>
      <c r="F16" s="749"/>
      <c r="G16" s="749"/>
      <c r="H16" s="695"/>
    </row>
    <row r="17" spans="1:8" ht="18" x14ac:dyDescent="0.2">
      <c r="A17" s="959" t="s">
        <v>1779</v>
      </c>
      <c r="B17" s="691"/>
      <c r="C17" s="691" t="s">
        <v>1814</v>
      </c>
      <c r="D17" s="697"/>
      <c r="E17" s="698"/>
      <c r="F17" s="745"/>
      <c r="G17" s="745"/>
      <c r="H17" s="695"/>
    </row>
    <row r="18" spans="1:8" ht="18" x14ac:dyDescent="0.2">
      <c r="A18" s="960"/>
      <c r="B18" s="694" t="s">
        <v>1194</v>
      </c>
      <c r="C18" s="691" t="s">
        <v>1347</v>
      </c>
      <c r="D18" s="694" t="s">
        <v>1815</v>
      </c>
      <c r="E18" s="694" t="s">
        <v>14</v>
      </c>
      <c r="F18" s="747">
        <v>1627926</v>
      </c>
      <c r="G18" s="747">
        <v>1736592</v>
      </c>
      <c r="H18" s="695">
        <f t="shared" si="0"/>
        <v>6.6751191393220575</v>
      </c>
    </row>
    <row r="19" spans="1:8" ht="18" x14ac:dyDescent="0.2">
      <c r="A19" s="960"/>
      <c r="B19" s="694" t="s">
        <v>1195</v>
      </c>
      <c r="C19" s="691" t="s">
        <v>1348</v>
      </c>
      <c r="D19" s="694" t="s">
        <v>1816</v>
      </c>
      <c r="E19" s="694" t="s">
        <v>14</v>
      </c>
      <c r="F19" s="747">
        <v>4681633</v>
      </c>
      <c r="G19" s="747">
        <v>4999806</v>
      </c>
      <c r="H19" s="695">
        <f t="shared" si="0"/>
        <v>6.7961969680237644</v>
      </c>
    </row>
    <row r="20" spans="1:8" ht="18" x14ac:dyDescent="0.2">
      <c r="A20" s="961"/>
      <c r="B20" s="694" t="s">
        <v>1196</v>
      </c>
      <c r="C20" s="691" t="s">
        <v>1349</v>
      </c>
      <c r="D20" s="694" t="s">
        <v>1817</v>
      </c>
      <c r="E20" s="694" t="s">
        <v>14</v>
      </c>
      <c r="F20" s="747">
        <v>6354713</v>
      </c>
      <c r="G20" s="747">
        <v>6933436</v>
      </c>
      <c r="H20" s="695">
        <f t="shared" si="0"/>
        <v>9.1069887813973658</v>
      </c>
    </row>
    <row r="21" spans="1:8" ht="18" x14ac:dyDescent="0.2">
      <c r="A21" s="712"/>
      <c r="B21" s="709"/>
      <c r="C21" s="710"/>
      <c r="D21" s="711"/>
      <c r="E21" s="710"/>
      <c r="F21" s="749"/>
      <c r="G21" s="749"/>
      <c r="H21" s="695"/>
    </row>
    <row r="22" spans="1:8" ht="54" x14ac:dyDescent="0.2">
      <c r="A22" s="973" t="s">
        <v>1801</v>
      </c>
      <c r="B22" s="691"/>
      <c r="C22" s="755" t="s">
        <v>1818</v>
      </c>
      <c r="D22" s="697"/>
      <c r="E22" s="698"/>
      <c r="F22" s="745"/>
      <c r="G22" s="745"/>
      <c r="H22" s="695"/>
    </row>
    <row r="23" spans="1:8" ht="18" x14ac:dyDescent="0.2">
      <c r="A23" s="960"/>
      <c r="B23" s="703" t="s">
        <v>1194</v>
      </c>
      <c r="C23" s="713" t="s">
        <v>1347</v>
      </c>
      <c r="D23" s="703" t="s">
        <v>1819</v>
      </c>
      <c r="E23" s="703" t="s">
        <v>14</v>
      </c>
      <c r="F23" s="750">
        <v>4991026</v>
      </c>
      <c r="G23" s="750">
        <v>5122391</v>
      </c>
      <c r="H23" s="695">
        <f t="shared" si="0"/>
        <v>2.6320239565973007</v>
      </c>
    </row>
    <row r="24" spans="1:8" ht="18" x14ac:dyDescent="0.2">
      <c r="A24" s="960"/>
      <c r="B24" s="694" t="s">
        <v>1195</v>
      </c>
      <c r="C24" s="691" t="s">
        <v>1348</v>
      </c>
      <c r="D24" s="694" t="s">
        <v>1820</v>
      </c>
      <c r="E24" s="694" t="s">
        <v>14</v>
      </c>
      <c r="F24" s="747">
        <v>8453972</v>
      </c>
      <c r="G24" s="747">
        <v>8809363</v>
      </c>
      <c r="H24" s="695">
        <f t="shared" si="0"/>
        <v>4.2038345998780215</v>
      </c>
    </row>
    <row r="25" spans="1:8" ht="18" x14ac:dyDescent="0.2">
      <c r="A25" s="961"/>
      <c r="B25" s="694" t="s">
        <v>1196</v>
      </c>
      <c r="C25" s="691" t="s">
        <v>1349</v>
      </c>
      <c r="D25" s="694" t="s">
        <v>1821</v>
      </c>
      <c r="E25" s="694" t="s">
        <v>14</v>
      </c>
      <c r="F25" s="747">
        <v>10127052</v>
      </c>
      <c r="G25" s="747">
        <v>10742993</v>
      </c>
      <c r="H25" s="695">
        <f t="shared" si="0"/>
        <v>6.0821352551561896</v>
      </c>
    </row>
    <row r="26" spans="1:8" ht="18" x14ac:dyDescent="0.2">
      <c r="A26" s="708"/>
      <c r="B26" s="714"/>
      <c r="C26" s="715"/>
      <c r="D26" s="716"/>
      <c r="E26" s="715"/>
      <c r="F26" s="751"/>
      <c r="G26" s="751"/>
      <c r="H26" s="695"/>
    </row>
    <row r="27" spans="1:8" ht="36" x14ac:dyDescent="0.2">
      <c r="A27" s="717" t="s">
        <v>1802</v>
      </c>
      <c r="B27" s="700"/>
      <c r="C27" s="757" t="s">
        <v>1822</v>
      </c>
      <c r="D27" s="701" t="s">
        <v>1823</v>
      </c>
      <c r="E27" s="701" t="s">
        <v>14</v>
      </c>
      <c r="F27" s="752">
        <v>807605</v>
      </c>
      <c r="G27" s="752">
        <v>815555</v>
      </c>
      <c r="H27" s="695">
        <f t="shared" si="0"/>
        <v>0.98439212238656271</v>
      </c>
    </row>
    <row r="28" spans="1:8" ht="18" x14ac:dyDescent="0.2">
      <c r="A28" s="694"/>
      <c r="B28" s="696"/>
      <c r="C28" s="758"/>
      <c r="D28" s="702"/>
      <c r="E28" s="698"/>
      <c r="F28" s="745"/>
      <c r="G28" s="745"/>
      <c r="H28" s="695"/>
    </row>
    <row r="29" spans="1:8" ht="36" x14ac:dyDescent="0.2">
      <c r="A29" s="717" t="s">
        <v>1803</v>
      </c>
      <c r="B29" s="718"/>
      <c r="C29" s="759" t="s">
        <v>1824</v>
      </c>
      <c r="D29" s="719" t="s">
        <v>1825</v>
      </c>
      <c r="E29" s="719" t="s">
        <v>14</v>
      </c>
      <c r="F29" s="753">
        <v>460933</v>
      </c>
      <c r="G29" s="753">
        <v>451640</v>
      </c>
      <c r="H29" s="695">
        <f t="shared" si="0"/>
        <v>-2.016128157454554</v>
      </c>
    </row>
    <row r="30" spans="1:8" ht="18" x14ac:dyDescent="0.2">
      <c r="A30" s="720"/>
      <c r="B30" s="696"/>
      <c r="C30" s="698"/>
      <c r="D30" s="702"/>
      <c r="E30" s="698"/>
      <c r="F30" s="745"/>
      <c r="G30" s="745"/>
      <c r="H30" s="695"/>
    </row>
    <row r="31" spans="1:8" ht="18" x14ac:dyDescent="0.2">
      <c r="A31" s="717" t="s">
        <v>1804</v>
      </c>
      <c r="B31" s="718"/>
      <c r="C31" s="718" t="s">
        <v>1826</v>
      </c>
      <c r="D31" s="719" t="s">
        <v>1827</v>
      </c>
      <c r="E31" s="719" t="s">
        <v>14</v>
      </c>
      <c r="F31" s="753">
        <v>524550</v>
      </c>
      <c r="G31" s="753">
        <v>545545</v>
      </c>
      <c r="H31" s="695">
        <f t="shared" si="0"/>
        <v>4.0024783147459724</v>
      </c>
    </row>
    <row r="32" spans="1:8" ht="18" x14ac:dyDescent="0.2">
      <c r="A32" s="720"/>
      <c r="B32" s="696"/>
      <c r="C32" s="698"/>
      <c r="D32" s="702"/>
      <c r="E32" s="698"/>
      <c r="F32" s="745"/>
      <c r="G32" s="745"/>
      <c r="H32" s="695"/>
    </row>
    <row r="33" spans="1:8" ht="18" x14ac:dyDescent="0.2">
      <c r="A33" s="959" t="s">
        <v>1805</v>
      </c>
      <c r="B33" s="691"/>
      <c r="C33" s="691" t="s">
        <v>1828</v>
      </c>
      <c r="D33" s="697"/>
      <c r="E33" s="698"/>
      <c r="F33" s="745"/>
      <c r="G33" s="745"/>
      <c r="H33" s="695"/>
    </row>
    <row r="34" spans="1:8" ht="18" x14ac:dyDescent="0.2">
      <c r="A34" s="960"/>
      <c r="B34" s="694" t="s">
        <v>1194</v>
      </c>
      <c r="C34" s="691" t="s">
        <v>1528</v>
      </c>
      <c r="D34" s="694" t="s">
        <v>1829</v>
      </c>
      <c r="E34" s="694" t="s">
        <v>14</v>
      </c>
      <c r="F34" s="747">
        <v>4612946</v>
      </c>
      <c r="G34" s="747">
        <v>4901310</v>
      </c>
      <c r="H34" s="695">
        <f t="shared" si="0"/>
        <v>6.2511895868713836</v>
      </c>
    </row>
    <row r="35" spans="1:8" ht="18" x14ac:dyDescent="0.2">
      <c r="A35" s="960"/>
      <c r="B35" s="703" t="s">
        <v>1195</v>
      </c>
      <c r="C35" s="713" t="s">
        <v>1529</v>
      </c>
      <c r="D35" s="703" t="s">
        <v>1830</v>
      </c>
      <c r="E35" s="703" t="s">
        <v>14</v>
      </c>
      <c r="F35" s="750">
        <v>4665819</v>
      </c>
      <c r="G35" s="750">
        <v>5282893</v>
      </c>
      <c r="H35" s="695">
        <f t="shared" si="0"/>
        <v>13.225416588170265</v>
      </c>
    </row>
    <row r="36" spans="1:8" ht="18" x14ac:dyDescent="0.2">
      <c r="A36" s="961"/>
      <c r="B36" s="694" t="s">
        <v>1196</v>
      </c>
      <c r="C36" s="691" t="s">
        <v>1530</v>
      </c>
      <c r="D36" s="694" t="s">
        <v>1831</v>
      </c>
      <c r="E36" s="694" t="s">
        <v>14</v>
      </c>
      <c r="F36" s="747">
        <v>5215262</v>
      </c>
      <c r="G36" s="747">
        <v>5843566</v>
      </c>
      <c r="H36" s="695">
        <f t="shared" si="0"/>
        <v>12.047410082178038</v>
      </c>
    </row>
    <row r="37" spans="1:8" ht="18" x14ac:dyDescent="0.2">
      <c r="A37" s="708"/>
      <c r="B37" s="714"/>
      <c r="C37" s="715"/>
      <c r="D37" s="716"/>
      <c r="E37" s="715"/>
      <c r="F37" s="751"/>
      <c r="G37" s="751"/>
      <c r="H37" s="695"/>
    </row>
    <row r="38" spans="1:8" ht="36" x14ac:dyDescent="0.2">
      <c r="A38" s="743" t="s">
        <v>1956</v>
      </c>
      <c r="B38" s="691"/>
      <c r="C38" s="755" t="s">
        <v>1832</v>
      </c>
      <c r="D38" s="694" t="s">
        <v>1833</v>
      </c>
      <c r="E38" s="694" t="s">
        <v>14</v>
      </c>
      <c r="F38" s="747">
        <v>2229685</v>
      </c>
      <c r="G38" s="747">
        <v>2333036</v>
      </c>
      <c r="H38" s="695">
        <f t="shared" si="0"/>
        <v>4.635228743073573</v>
      </c>
    </row>
    <row r="39" spans="1:8" ht="18" x14ac:dyDescent="0.2">
      <c r="F39" s="754"/>
      <c r="G39" s="754"/>
      <c r="H39" s="695"/>
    </row>
    <row r="40" spans="1:8" ht="45" x14ac:dyDescent="0.2">
      <c r="A40" s="957" t="s">
        <v>1957</v>
      </c>
      <c r="B40" s="782" t="s">
        <v>1171</v>
      </c>
      <c r="C40" s="781" t="s">
        <v>1953</v>
      </c>
      <c r="D40" s="694" t="s">
        <v>1951</v>
      </c>
      <c r="E40" s="694" t="s">
        <v>14</v>
      </c>
      <c r="F40" s="747">
        <v>341602</v>
      </c>
      <c r="G40" s="747">
        <v>358170</v>
      </c>
      <c r="H40" s="695">
        <f t="shared" si="0"/>
        <v>4.8500886997148731</v>
      </c>
    </row>
    <row r="41" spans="1:8" ht="45" x14ac:dyDescent="0.2">
      <c r="A41" s="957"/>
      <c r="B41" s="782" t="s">
        <v>1172</v>
      </c>
      <c r="C41" s="781" t="s">
        <v>1954</v>
      </c>
      <c r="D41" s="694" t="s">
        <v>1952</v>
      </c>
      <c r="E41" s="694" t="s">
        <v>14</v>
      </c>
      <c r="F41" s="747">
        <v>346060</v>
      </c>
      <c r="G41" s="747">
        <v>362758</v>
      </c>
      <c r="H41" s="695">
        <f t="shared" si="0"/>
        <v>4.825174825174825</v>
      </c>
    </row>
    <row r="42" spans="1:8" x14ac:dyDescent="0.2">
      <c r="F42" s="754"/>
      <c r="G42" s="754"/>
    </row>
    <row r="43" spans="1:8" x14ac:dyDescent="0.2">
      <c r="F43" s="754"/>
      <c r="G43" s="754"/>
    </row>
    <row r="45" spans="1:8" x14ac:dyDescent="0.2">
      <c r="H45" s="721"/>
    </row>
  </sheetData>
  <mergeCells count="13">
    <mergeCell ref="A40:A41"/>
    <mergeCell ref="H4:H5"/>
    <mergeCell ref="A33:A36"/>
    <mergeCell ref="B2:G2"/>
    <mergeCell ref="A4:A5"/>
    <mergeCell ref="B4:C5"/>
    <mergeCell ref="D4:D5"/>
    <mergeCell ref="E4:E5"/>
    <mergeCell ref="B6:C6"/>
    <mergeCell ref="A7:C7"/>
    <mergeCell ref="A9:A15"/>
    <mergeCell ref="A17:A20"/>
    <mergeCell ref="A22:A25"/>
  </mergeCells>
  <pageMargins left="0.7" right="0.7" top="0.75" bottom="0.75" header="0.3" footer="0.3"/>
  <pageSetup paperSize="9" scale="76"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80"/>
  <sheetViews>
    <sheetView workbookViewId="0"/>
  </sheetViews>
  <sheetFormatPr defaultRowHeight="12.75" x14ac:dyDescent="0.2"/>
  <cols>
    <col min="1" max="1" width="18.7109375" style="507" bestFit="1" customWidth="1"/>
    <col min="2" max="2" width="47" style="507" bestFit="1" customWidth="1"/>
    <col min="3" max="3" width="9.28515625" style="507" bestFit="1" customWidth="1"/>
    <col min="4" max="4" width="15.85546875" style="507" customWidth="1"/>
    <col min="5" max="5" width="43.42578125" style="507" customWidth="1"/>
    <col min="6" max="6" width="34.85546875" style="507" customWidth="1"/>
    <col min="7" max="7" width="41.5703125" style="507" customWidth="1"/>
    <col min="8" max="8" width="24.85546875" style="507" customWidth="1"/>
    <col min="9" max="9" width="48.140625" style="507" customWidth="1"/>
    <col min="10" max="10" width="16.140625" style="507" customWidth="1"/>
    <col min="11" max="11" width="15.28515625" style="507" customWidth="1"/>
    <col min="12" max="255" width="9.140625" style="507"/>
    <col min="256" max="256" width="18.7109375" style="507" bestFit="1" customWidth="1"/>
    <col min="257" max="257" width="37.28515625" style="507" customWidth="1"/>
    <col min="258" max="258" width="9.28515625" style="507" bestFit="1" customWidth="1"/>
    <col min="259" max="259" width="15.85546875" style="507" customWidth="1"/>
    <col min="260" max="260" width="32.85546875" style="507" customWidth="1"/>
    <col min="261" max="261" width="16.28515625" style="507" customWidth="1"/>
    <col min="262" max="262" width="40.85546875" style="507" customWidth="1"/>
    <col min="263" max="263" width="20" style="507" customWidth="1"/>
    <col min="264" max="264" width="24.85546875" style="507" customWidth="1"/>
    <col min="265" max="265" width="48.140625" style="507" customWidth="1"/>
    <col min="266" max="266" width="16.140625" style="507" customWidth="1"/>
    <col min="267" max="267" width="15.28515625" style="507" customWidth="1"/>
    <col min="268" max="511" width="9.140625" style="507"/>
    <col min="512" max="512" width="18.7109375" style="507" bestFit="1" customWidth="1"/>
    <col min="513" max="513" width="37.28515625" style="507" customWidth="1"/>
    <col min="514" max="514" width="9.28515625" style="507" bestFit="1" customWidth="1"/>
    <col min="515" max="515" width="15.85546875" style="507" customWidth="1"/>
    <col min="516" max="516" width="32.85546875" style="507" customWidth="1"/>
    <col min="517" max="517" width="16.28515625" style="507" customWidth="1"/>
    <col min="518" max="518" width="40.85546875" style="507" customWidth="1"/>
    <col min="519" max="519" width="20" style="507" customWidth="1"/>
    <col min="520" max="520" width="24.85546875" style="507" customWidth="1"/>
    <col min="521" max="521" width="48.140625" style="507" customWidth="1"/>
    <col min="522" max="522" width="16.140625" style="507" customWidth="1"/>
    <col min="523" max="523" width="15.28515625" style="507" customWidth="1"/>
    <col min="524" max="767" width="9.140625" style="507"/>
    <col min="768" max="768" width="18.7109375" style="507" bestFit="1" customWidth="1"/>
    <col min="769" max="769" width="37.28515625" style="507" customWidth="1"/>
    <col min="770" max="770" width="9.28515625" style="507" bestFit="1" customWidth="1"/>
    <col min="771" max="771" width="15.85546875" style="507" customWidth="1"/>
    <col min="772" max="772" width="32.85546875" style="507" customWidth="1"/>
    <col min="773" max="773" width="16.28515625" style="507" customWidth="1"/>
    <col min="774" max="774" width="40.85546875" style="507" customWidth="1"/>
    <col min="775" max="775" width="20" style="507" customWidth="1"/>
    <col min="776" max="776" width="24.85546875" style="507" customWidth="1"/>
    <col min="777" max="777" width="48.140625" style="507" customWidth="1"/>
    <col min="778" max="778" width="16.140625" style="507" customWidth="1"/>
    <col min="779" max="779" width="15.28515625" style="507" customWidth="1"/>
    <col min="780" max="1023" width="9.140625" style="507"/>
    <col min="1024" max="1024" width="18.7109375" style="507" bestFit="1" customWidth="1"/>
    <col min="1025" max="1025" width="37.28515625" style="507" customWidth="1"/>
    <col min="1026" max="1026" width="9.28515625" style="507" bestFit="1" customWidth="1"/>
    <col min="1027" max="1027" width="15.85546875" style="507" customWidth="1"/>
    <col min="1028" max="1028" width="32.85546875" style="507" customWidth="1"/>
    <col min="1029" max="1029" width="16.28515625" style="507" customWidth="1"/>
    <col min="1030" max="1030" width="40.85546875" style="507" customWidth="1"/>
    <col min="1031" max="1031" width="20" style="507" customWidth="1"/>
    <col min="1032" max="1032" width="24.85546875" style="507" customWidth="1"/>
    <col min="1033" max="1033" width="48.140625" style="507" customWidth="1"/>
    <col min="1034" max="1034" width="16.140625" style="507" customWidth="1"/>
    <col min="1035" max="1035" width="15.28515625" style="507" customWidth="1"/>
    <col min="1036" max="1279" width="9.140625" style="507"/>
    <col min="1280" max="1280" width="18.7109375" style="507" bestFit="1" customWidth="1"/>
    <col min="1281" max="1281" width="37.28515625" style="507" customWidth="1"/>
    <col min="1282" max="1282" width="9.28515625" style="507" bestFit="1" customWidth="1"/>
    <col min="1283" max="1283" width="15.85546875" style="507" customWidth="1"/>
    <col min="1284" max="1284" width="32.85546875" style="507" customWidth="1"/>
    <col min="1285" max="1285" width="16.28515625" style="507" customWidth="1"/>
    <col min="1286" max="1286" width="40.85546875" style="507" customWidth="1"/>
    <col min="1287" max="1287" width="20" style="507" customWidth="1"/>
    <col min="1288" max="1288" width="24.85546875" style="507" customWidth="1"/>
    <col min="1289" max="1289" width="48.140625" style="507" customWidth="1"/>
    <col min="1290" max="1290" width="16.140625" style="507" customWidth="1"/>
    <col min="1291" max="1291" width="15.28515625" style="507" customWidth="1"/>
    <col min="1292" max="1535" width="9.140625" style="507"/>
    <col min="1536" max="1536" width="18.7109375" style="507" bestFit="1" customWidth="1"/>
    <col min="1537" max="1537" width="37.28515625" style="507" customWidth="1"/>
    <col min="1538" max="1538" width="9.28515625" style="507" bestFit="1" customWidth="1"/>
    <col min="1539" max="1539" width="15.85546875" style="507" customWidth="1"/>
    <col min="1540" max="1540" width="32.85546875" style="507" customWidth="1"/>
    <col min="1541" max="1541" width="16.28515625" style="507" customWidth="1"/>
    <col min="1542" max="1542" width="40.85546875" style="507" customWidth="1"/>
    <col min="1543" max="1543" width="20" style="507" customWidth="1"/>
    <col min="1544" max="1544" width="24.85546875" style="507" customWidth="1"/>
    <col min="1545" max="1545" width="48.140625" style="507" customWidth="1"/>
    <col min="1546" max="1546" width="16.140625" style="507" customWidth="1"/>
    <col min="1547" max="1547" width="15.28515625" style="507" customWidth="1"/>
    <col min="1548" max="1791" width="9.140625" style="507"/>
    <col min="1792" max="1792" width="18.7109375" style="507" bestFit="1" customWidth="1"/>
    <col min="1793" max="1793" width="37.28515625" style="507" customWidth="1"/>
    <col min="1794" max="1794" width="9.28515625" style="507" bestFit="1" customWidth="1"/>
    <col min="1795" max="1795" width="15.85546875" style="507" customWidth="1"/>
    <col min="1796" max="1796" width="32.85546875" style="507" customWidth="1"/>
    <col min="1797" max="1797" width="16.28515625" style="507" customWidth="1"/>
    <col min="1798" max="1798" width="40.85546875" style="507" customWidth="1"/>
    <col min="1799" max="1799" width="20" style="507" customWidth="1"/>
    <col min="1800" max="1800" width="24.85546875" style="507" customWidth="1"/>
    <col min="1801" max="1801" width="48.140625" style="507" customWidth="1"/>
    <col min="1802" max="1802" width="16.140625" style="507" customWidth="1"/>
    <col min="1803" max="1803" width="15.28515625" style="507" customWidth="1"/>
    <col min="1804" max="2047" width="9.140625" style="507"/>
    <col min="2048" max="2048" width="18.7109375" style="507" bestFit="1" customWidth="1"/>
    <col min="2049" max="2049" width="37.28515625" style="507" customWidth="1"/>
    <col min="2050" max="2050" width="9.28515625" style="507" bestFit="1" customWidth="1"/>
    <col min="2051" max="2051" width="15.85546875" style="507" customWidth="1"/>
    <col min="2052" max="2052" width="32.85546875" style="507" customWidth="1"/>
    <col min="2053" max="2053" width="16.28515625" style="507" customWidth="1"/>
    <col min="2054" max="2054" width="40.85546875" style="507" customWidth="1"/>
    <col min="2055" max="2055" width="20" style="507" customWidth="1"/>
    <col min="2056" max="2056" width="24.85546875" style="507" customWidth="1"/>
    <col min="2057" max="2057" width="48.140625" style="507" customWidth="1"/>
    <col min="2058" max="2058" width="16.140625" style="507" customWidth="1"/>
    <col min="2059" max="2059" width="15.28515625" style="507" customWidth="1"/>
    <col min="2060" max="2303" width="9.140625" style="507"/>
    <col min="2304" max="2304" width="18.7109375" style="507" bestFit="1" customWidth="1"/>
    <col min="2305" max="2305" width="37.28515625" style="507" customWidth="1"/>
    <col min="2306" max="2306" width="9.28515625" style="507" bestFit="1" customWidth="1"/>
    <col min="2307" max="2307" width="15.85546875" style="507" customWidth="1"/>
    <col min="2308" max="2308" width="32.85546875" style="507" customWidth="1"/>
    <col min="2309" max="2309" width="16.28515625" style="507" customWidth="1"/>
    <col min="2310" max="2310" width="40.85546875" style="507" customWidth="1"/>
    <col min="2311" max="2311" width="20" style="507" customWidth="1"/>
    <col min="2312" max="2312" width="24.85546875" style="507" customWidth="1"/>
    <col min="2313" max="2313" width="48.140625" style="507" customWidth="1"/>
    <col min="2314" max="2314" width="16.140625" style="507" customWidth="1"/>
    <col min="2315" max="2315" width="15.28515625" style="507" customWidth="1"/>
    <col min="2316" max="2559" width="9.140625" style="507"/>
    <col min="2560" max="2560" width="18.7109375" style="507" bestFit="1" customWidth="1"/>
    <col min="2561" max="2561" width="37.28515625" style="507" customWidth="1"/>
    <col min="2562" max="2562" width="9.28515625" style="507" bestFit="1" customWidth="1"/>
    <col min="2563" max="2563" width="15.85546875" style="507" customWidth="1"/>
    <col min="2564" max="2564" width="32.85546875" style="507" customWidth="1"/>
    <col min="2565" max="2565" width="16.28515625" style="507" customWidth="1"/>
    <col min="2566" max="2566" width="40.85546875" style="507" customWidth="1"/>
    <col min="2567" max="2567" width="20" style="507" customWidth="1"/>
    <col min="2568" max="2568" width="24.85546875" style="507" customWidth="1"/>
    <col min="2569" max="2569" width="48.140625" style="507" customWidth="1"/>
    <col min="2570" max="2570" width="16.140625" style="507" customWidth="1"/>
    <col min="2571" max="2571" width="15.28515625" style="507" customWidth="1"/>
    <col min="2572" max="2815" width="9.140625" style="507"/>
    <col min="2816" max="2816" width="18.7109375" style="507" bestFit="1" customWidth="1"/>
    <col min="2817" max="2817" width="37.28515625" style="507" customWidth="1"/>
    <col min="2818" max="2818" width="9.28515625" style="507" bestFit="1" customWidth="1"/>
    <col min="2819" max="2819" width="15.85546875" style="507" customWidth="1"/>
    <col min="2820" max="2820" width="32.85546875" style="507" customWidth="1"/>
    <col min="2821" max="2821" width="16.28515625" style="507" customWidth="1"/>
    <col min="2822" max="2822" width="40.85546875" style="507" customWidth="1"/>
    <col min="2823" max="2823" width="20" style="507" customWidth="1"/>
    <col min="2824" max="2824" width="24.85546875" style="507" customWidth="1"/>
    <col min="2825" max="2825" width="48.140625" style="507" customWidth="1"/>
    <col min="2826" max="2826" width="16.140625" style="507" customWidth="1"/>
    <col min="2827" max="2827" width="15.28515625" style="507" customWidth="1"/>
    <col min="2828" max="3071" width="9.140625" style="507"/>
    <col min="3072" max="3072" width="18.7109375" style="507" bestFit="1" customWidth="1"/>
    <col min="3073" max="3073" width="37.28515625" style="507" customWidth="1"/>
    <col min="3074" max="3074" width="9.28515625" style="507" bestFit="1" customWidth="1"/>
    <col min="3075" max="3075" width="15.85546875" style="507" customWidth="1"/>
    <col min="3076" max="3076" width="32.85546875" style="507" customWidth="1"/>
    <col min="3077" max="3077" width="16.28515625" style="507" customWidth="1"/>
    <col min="3078" max="3078" width="40.85546875" style="507" customWidth="1"/>
    <col min="3079" max="3079" width="20" style="507" customWidth="1"/>
    <col min="3080" max="3080" width="24.85546875" style="507" customWidth="1"/>
    <col min="3081" max="3081" width="48.140625" style="507" customWidth="1"/>
    <col min="3082" max="3082" width="16.140625" style="507" customWidth="1"/>
    <col min="3083" max="3083" width="15.28515625" style="507" customWidth="1"/>
    <col min="3084" max="3327" width="9.140625" style="507"/>
    <col min="3328" max="3328" width="18.7109375" style="507" bestFit="1" customWidth="1"/>
    <col min="3329" max="3329" width="37.28515625" style="507" customWidth="1"/>
    <col min="3330" max="3330" width="9.28515625" style="507" bestFit="1" customWidth="1"/>
    <col min="3331" max="3331" width="15.85546875" style="507" customWidth="1"/>
    <col min="3332" max="3332" width="32.85546875" style="507" customWidth="1"/>
    <col min="3333" max="3333" width="16.28515625" style="507" customWidth="1"/>
    <col min="3334" max="3334" width="40.85546875" style="507" customWidth="1"/>
    <col min="3335" max="3335" width="20" style="507" customWidth="1"/>
    <col min="3336" max="3336" width="24.85546875" style="507" customWidth="1"/>
    <col min="3337" max="3337" width="48.140625" style="507" customWidth="1"/>
    <col min="3338" max="3338" width="16.140625" style="507" customWidth="1"/>
    <col min="3339" max="3339" width="15.28515625" style="507" customWidth="1"/>
    <col min="3340" max="3583" width="9.140625" style="507"/>
    <col min="3584" max="3584" width="18.7109375" style="507" bestFit="1" customWidth="1"/>
    <col min="3585" max="3585" width="37.28515625" style="507" customWidth="1"/>
    <col min="3586" max="3586" width="9.28515625" style="507" bestFit="1" customWidth="1"/>
    <col min="3587" max="3587" width="15.85546875" style="507" customWidth="1"/>
    <col min="3588" max="3588" width="32.85546875" style="507" customWidth="1"/>
    <col min="3589" max="3589" width="16.28515625" style="507" customWidth="1"/>
    <col min="3590" max="3590" width="40.85546875" style="507" customWidth="1"/>
    <col min="3591" max="3591" width="20" style="507" customWidth="1"/>
    <col min="3592" max="3592" width="24.85546875" style="507" customWidth="1"/>
    <col min="3593" max="3593" width="48.140625" style="507" customWidth="1"/>
    <col min="3594" max="3594" width="16.140625" style="507" customWidth="1"/>
    <col min="3595" max="3595" width="15.28515625" style="507" customWidth="1"/>
    <col min="3596" max="3839" width="9.140625" style="507"/>
    <col min="3840" max="3840" width="18.7109375" style="507" bestFit="1" customWidth="1"/>
    <col min="3841" max="3841" width="37.28515625" style="507" customWidth="1"/>
    <col min="3842" max="3842" width="9.28515625" style="507" bestFit="1" customWidth="1"/>
    <col min="3843" max="3843" width="15.85546875" style="507" customWidth="1"/>
    <col min="3844" max="3844" width="32.85546875" style="507" customWidth="1"/>
    <col min="3845" max="3845" width="16.28515625" style="507" customWidth="1"/>
    <col min="3846" max="3846" width="40.85546875" style="507" customWidth="1"/>
    <col min="3847" max="3847" width="20" style="507" customWidth="1"/>
    <col min="3848" max="3848" width="24.85546875" style="507" customWidth="1"/>
    <col min="3849" max="3849" width="48.140625" style="507" customWidth="1"/>
    <col min="3850" max="3850" width="16.140625" style="507" customWidth="1"/>
    <col min="3851" max="3851" width="15.28515625" style="507" customWidth="1"/>
    <col min="3852" max="4095" width="9.140625" style="507"/>
    <col min="4096" max="4096" width="18.7109375" style="507" bestFit="1" customWidth="1"/>
    <col min="4097" max="4097" width="37.28515625" style="507" customWidth="1"/>
    <col min="4098" max="4098" width="9.28515625" style="507" bestFit="1" customWidth="1"/>
    <col min="4099" max="4099" width="15.85546875" style="507" customWidth="1"/>
    <col min="4100" max="4100" width="32.85546875" style="507" customWidth="1"/>
    <col min="4101" max="4101" width="16.28515625" style="507" customWidth="1"/>
    <col min="4102" max="4102" width="40.85546875" style="507" customWidth="1"/>
    <col min="4103" max="4103" width="20" style="507" customWidth="1"/>
    <col min="4104" max="4104" width="24.85546875" style="507" customWidth="1"/>
    <col min="4105" max="4105" width="48.140625" style="507" customWidth="1"/>
    <col min="4106" max="4106" width="16.140625" style="507" customWidth="1"/>
    <col min="4107" max="4107" width="15.28515625" style="507" customWidth="1"/>
    <col min="4108" max="4351" width="9.140625" style="507"/>
    <col min="4352" max="4352" width="18.7109375" style="507" bestFit="1" customWidth="1"/>
    <col min="4353" max="4353" width="37.28515625" style="507" customWidth="1"/>
    <col min="4354" max="4354" width="9.28515625" style="507" bestFit="1" customWidth="1"/>
    <col min="4355" max="4355" width="15.85546875" style="507" customWidth="1"/>
    <col min="4356" max="4356" width="32.85546875" style="507" customWidth="1"/>
    <col min="4357" max="4357" width="16.28515625" style="507" customWidth="1"/>
    <col min="4358" max="4358" width="40.85546875" style="507" customWidth="1"/>
    <col min="4359" max="4359" width="20" style="507" customWidth="1"/>
    <col min="4360" max="4360" width="24.85546875" style="507" customWidth="1"/>
    <col min="4361" max="4361" width="48.140625" style="507" customWidth="1"/>
    <col min="4362" max="4362" width="16.140625" style="507" customWidth="1"/>
    <col min="4363" max="4363" width="15.28515625" style="507" customWidth="1"/>
    <col min="4364" max="4607" width="9.140625" style="507"/>
    <col min="4608" max="4608" width="18.7109375" style="507" bestFit="1" customWidth="1"/>
    <col min="4609" max="4609" width="37.28515625" style="507" customWidth="1"/>
    <col min="4610" max="4610" width="9.28515625" style="507" bestFit="1" customWidth="1"/>
    <col min="4611" max="4611" width="15.85546875" style="507" customWidth="1"/>
    <col min="4612" max="4612" width="32.85546875" style="507" customWidth="1"/>
    <col min="4613" max="4613" width="16.28515625" style="507" customWidth="1"/>
    <col min="4614" max="4614" width="40.85546875" style="507" customWidth="1"/>
    <col min="4615" max="4615" width="20" style="507" customWidth="1"/>
    <col min="4616" max="4616" width="24.85546875" style="507" customWidth="1"/>
    <col min="4617" max="4617" width="48.140625" style="507" customWidth="1"/>
    <col min="4618" max="4618" width="16.140625" style="507" customWidth="1"/>
    <col min="4619" max="4619" width="15.28515625" style="507" customWidth="1"/>
    <col min="4620" max="4863" width="9.140625" style="507"/>
    <col min="4864" max="4864" width="18.7109375" style="507" bestFit="1" customWidth="1"/>
    <col min="4865" max="4865" width="37.28515625" style="507" customWidth="1"/>
    <col min="4866" max="4866" width="9.28515625" style="507" bestFit="1" customWidth="1"/>
    <col min="4867" max="4867" width="15.85546875" style="507" customWidth="1"/>
    <col min="4868" max="4868" width="32.85546875" style="507" customWidth="1"/>
    <col min="4869" max="4869" width="16.28515625" style="507" customWidth="1"/>
    <col min="4870" max="4870" width="40.85546875" style="507" customWidth="1"/>
    <col min="4871" max="4871" width="20" style="507" customWidth="1"/>
    <col min="4872" max="4872" width="24.85546875" style="507" customWidth="1"/>
    <col min="4873" max="4873" width="48.140625" style="507" customWidth="1"/>
    <col min="4874" max="4874" width="16.140625" style="507" customWidth="1"/>
    <col min="4875" max="4875" width="15.28515625" style="507" customWidth="1"/>
    <col min="4876" max="5119" width="9.140625" style="507"/>
    <col min="5120" max="5120" width="18.7109375" style="507" bestFit="1" customWidth="1"/>
    <col min="5121" max="5121" width="37.28515625" style="507" customWidth="1"/>
    <col min="5122" max="5122" width="9.28515625" style="507" bestFit="1" customWidth="1"/>
    <col min="5123" max="5123" width="15.85546875" style="507" customWidth="1"/>
    <col min="5124" max="5124" width="32.85546875" style="507" customWidth="1"/>
    <col min="5125" max="5125" width="16.28515625" style="507" customWidth="1"/>
    <col min="5126" max="5126" width="40.85546875" style="507" customWidth="1"/>
    <col min="5127" max="5127" width="20" style="507" customWidth="1"/>
    <col min="5128" max="5128" width="24.85546875" style="507" customWidth="1"/>
    <col min="5129" max="5129" width="48.140625" style="507" customWidth="1"/>
    <col min="5130" max="5130" width="16.140625" style="507" customWidth="1"/>
    <col min="5131" max="5131" width="15.28515625" style="507" customWidth="1"/>
    <col min="5132" max="5375" width="9.140625" style="507"/>
    <col min="5376" max="5376" width="18.7109375" style="507" bestFit="1" customWidth="1"/>
    <col min="5377" max="5377" width="37.28515625" style="507" customWidth="1"/>
    <col min="5378" max="5378" width="9.28515625" style="507" bestFit="1" customWidth="1"/>
    <col min="5379" max="5379" width="15.85546875" style="507" customWidth="1"/>
    <col min="5380" max="5380" width="32.85546875" style="507" customWidth="1"/>
    <col min="5381" max="5381" width="16.28515625" style="507" customWidth="1"/>
    <col min="5382" max="5382" width="40.85546875" style="507" customWidth="1"/>
    <col min="5383" max="5383" width="20" style="507" customWidth="1"/>
    <col min="5384" max="5384" width="24.85546875" style="507" customWidth="1"/>
    <col min="5385" max="5385" width="48.140625" style="507" customWidth="1"/>
    <col min="5386" max="5386" width="16.140625" style="507" customWidth="1"/>
    <col min="5387" max="5387" width="15.28515625" style="507" customWidth="1"/>
    <col min="5388" max="5631" width="9.140625" style="507"/>
    <col min="5632" max="5632" width="18.7109375" style="507" bestFit="1" customWidth="1"/>
    <col min="5633" max="5633" width="37.28515625" style="507" customWidth="1"/>
    <col min="5634" max="5634" width="9.28515625" style="507" bestFit="1" customWidth="1"/>
    <col min="5635" max="5635" width="15.85546875" style="507" customWidth="1"/>
    <col min="5636" max="5636" width="32.85546875" style="507" customWidth="1"/>
    <col min="5637" max="5637" width="16.28515625" style="507" customWidth="1"/>
    <col min="5638" max="5638" width="40.85546875" style="507" customWidth="1"/>
    <col min="5639" max="5639" width="20" style="507" customWidth="1"/>
    <col min="5640" max="5640" width="24.85546875" style="507" customWidth="1"/>
    <col min="5641" max="5641" width="48.140625" style="507" customWidth="1"/>
    <col min="5642" max="5642" width="16.140625" style="507" customWidth="1"/>
    <col min="5643" max="5643" width="15.28515625" style="507" customWidth="1"/>
    <col min="5644" max="5887" width="9.140625" style="507"/>
    <col min="5888" max="5888" width="18.7109375" style="507" bestFit="1" customWidth="1"/>
    <col min="5889" max="5889" width="37.28515625" style="507" customWidth="1"/>
    <col min="5890" max="5890" width="9.28515625" style="507" bestFit="1" customWidth="1"/>
    <col min="5891" max="5891" width="15.85546875" style="507" customWidth="1"/>
    <col min="5892" max="5892" width="32.85546875" style="507" customWidth="1"/>
    <col min="5893" max="5893" width="16.28515625" style="507" customWidth="1"/>
    <col min="5894" max="5894" width="40.85546875" style="507" customWidth="1"/>
    <col min="5895" max="5895" width="20" style="507" customWidth="1"/>
    <col min="5896" max="5896" width="24.85546875" style="507" customWidth="1"/>
    <col min="5897" max="5897" width="48.140625" style="507" customWidth="1"/>
    <col min="5898" max="5898" width="16.140625" style="507" customWidth="1"/>
    <col min="5899" max="5899" width="15.28515625" style="507" customWidth="1"/>
    <col min="5900" max="6143" width="9.140625" style="507"/>
    <col min="6144" max="6144" width="18.7109375" style="507" bestFit="1" customWidth="1"/>
    <col min="6145" max="6145" width="37.28515625" style="507" customWidth="1"/>
    <col min="6146" max="6146" width="9.28515625" style="507" bestFit="1" customWidth="1"/>
    <col min="6147" max="6147" width="15.85546875" style="507" customWidth="1"/>
    <col min="6148" max="6148" width="32.85546875" style="507" customWidth="1"/>
    <col min="6149" max="6149" width="16.28515625" style="507" customWidth="1"/>
    <col min="6150" max="6150" width="40.85546875" style="507" customWidth="1"/>
    <col min="6151" max="6151" width="20" style="507" customWidth="1"/>
    <col min="6152" max="6152" width="24.85546875" style="507" customWidth="1"/>
    <col min="6153" max="6153" width="48.140625" style="507" customWidth="1"/>
    <col min="6154" max="6154" width="16.140625" style="507" customWidth="1"/>
    <col min="6155" max="6155" width="15.28515625" style="507" customWidth="1"/>
    <col min="6156" max="6399" width="9.140625" style="507"/>
    <col min="6400" max="6400" width="18.7109375" style="507" bestFit="1" customWidth="1"/>
    <col min="6401" max="6401" width="37.28515625" style="507" customWidth="1"/>
    <col min="6402" max="6402" width="9.28515625" style="507" bestFit="1" customWidth="1"/>
    <col min="6403" max="6403" width="15.85546875" style="507" customWidth="1"/>
    <col min="6404" max="6404" width="32.85546875" style="507" customWidth="1"/>
    <col min="6405" max="6405" width="16.28515625" style="507" customWidth="1"/>
    <col min="6406" max="6406" width="40.85546875" style="507" customWidth="1"/>
    <col min="6407" max="6407" width="20" style="507" customWidth="1"/>
    <col min="6408" max="6408" width="24.85546875" style="507" customWidth="1"/>
    <col min="6409" max="6409" width="48.140625" style="507" customWidth="1"/>
    <col min="6410" max="6410" width="16.140625" style="507" customWidth="1"/>
    <col min="6411" max="6411" width="15.28515625" style="507" customWidth="1"/>
    <col min="6412" max="6655" width="9.140625" style="507"/>
    <col min="6656" max="6656" width="18.7109375" style="507" bestFit="1" customWidth="1"/>
    <col min="6657" max="6657" width="37.28515625" style="507" customWidth="1"/>
    <col min="6658" max="6658" width="9.28515625" style="507" bestFit="1" customWidth="1"/>
    <col min="6659" max="6659" width="15.85546875" style="507" customWidth="1"/>
    <col min="6660" max="6660" width="32.85546875" style="507" customWidth="1"/>
    <col min="6661" max="6661" width="16.28515625" style="507" customWidth="1"/>
    <col min="6662" max="6662" width="40.85546875" style="507" customWidth="1"/>
    <col min="6663" max="6663" width="20" style="507" customWidth="1"/>
    <col min="6664" max="6664" width="24.85546875" style="507" customWidth="1"/>
    <col min="6665" max="6665" width="48.140625" style="507" customWidth="1"/>
    <col min="6666" max="6666" width="16.140625" style="507" customWidth="1"/>
    <col min="6667" max="6667" width="15.28515625" style="507" customWidth="1"/>
    <col min="6668" max="6911" width="9.140625" style="507"/>
    <col min="6912" max="6912" width="18.7109375" style="507" bestFit="1" customWidth="1"/>
    <col min="6913" max="6913" width="37.28515625" style="507" customWidth="1"/>
    <col min="6914" max="6914" width="9.28515625" style="507" bestFit="1" customWidth="1"/>
    <col min="6915" max="6915" width="15.85546875" style="507" customWidth="1"/>
    <col min="6916" max="6916" width="32.85546875" style="507" customWidth="1"/>
    <col min="6917" max="6917" width="16.28515625" style="507" customWidth="1"/>
    <col min="6918" max="6918" width="40.85546875" style="507" customWidth="1"/>
    <col min="6919" max="6919" width="20" style="507" customWidth="1"/>
    <col min="6920" max="6920" width="24.85546875" style="507" customWidth="1"/>
    <col min="6921" max="6921" width="48.140625" style="507" customWidth="1"/>
    <col min="6922" max="6922" width="16.140625" style="507" customWidth="1"/>
    <col min="6923" max="6923" width="15.28515625" style="507" customWidth="1"/>
    <col min="6924" max="7167" width="9.140625" style="507"/>
    <col min="7168" max="7168" width="18.7109375" style="507" bestFit="1" customWidth="1"/>
    <col min="7169" max="7169" width="37.28515625" style="507" customWidth="1"/>
    <col min="7170" max="7170" width="9.28515625" style="507" bestFit="1" customWidth="1"/>
    <col min="7171" max="7171" width="15.85546875" style="507" customWidth="1"/>
    <col min="7172" max="7172" width="32.85546875" style="507" customWidth="1"/>
    <col min="7173" max="7173" width="16.28515625" style="507" customWidth="1"/>
    <col min="7174" max="7174" width="40.85546875" style="507" customWidth="1"/>
    <col min="7175" max="7175" width="20" style="507" customWidth="1"/>
    <col min="7176" max="7176" width="24.85546875" style="507" customWidth="1"/>
    <col min="7177" max="7177" width="48.140625" style="507" customWidth="1"/>
    <col min="7178" max="7178" width="16.140625" style="507" customWidth="1"/>
    <col min="7179" max="7179" width="15.28515625" style="507" customWidth="1"/>
    <col min="7180" max="7423" width="9.140625" style="507"/>
    <col min="7424" max="7424" width="18.7109375" style="507" bestFit="1" customWidth="1"/>
    <col min="7425" max="7425" width="37.28515625" style="507" customWidth="1"/>
    <col min="7426" max="7426" width="9.28515625" style="507" bestFit="1" customWidth="1"/>
    <col min="7427" max="7427" width="15.85546875" style="507" customWidth="1"/>
    <col min="7428" max="7428" width="32.85546875" style="507" customWidth="1"/>
    <col min="7429" max="7429" width="16.28515625" style="507" customWidth="1"/>
    <col min="7430" max="7430" width="40.85546875" style="507" customWidth="1"/>
    <col min="7431" max="7431" width="20" style="507" customWidth="1"/>
    <col min="7432" max="7432" width="24.85546875" style="507" customWidth="1"/>
    <col min="7433" max="7433" width="48.140625" style="507" customWidth="1"/>
    <col min="7434" max="7434" width="16.140625" style="507" customWidth="1"/>
    <col min="7435" max="7435" width="15.28515625" style="507" customWidth="1"/>
    <col min="7436" max="7679" width="9.140625" style="507"/>
    <col min="7680" max="7680" width="18.7109375" style="507" bestFit="1" customWidth="1"/>
    <col min="7681" max="7681" width="37.28515625" style="507" customWidth="1"/>
    <col min="7682" max="7682" width="9.28515625" style="507" bestFit="1" customWidth="1"/>
    <col min="7683" max="7683" width="15.85546875" style="507" customWidth="1"/>
    <col min="7684" max="7684" width="32.85546875" style="507" customWidth="1"/>
    <col min="7685" max="7685" width="16.28515625" style="507" customWidth="1"/>
    <col min="7686" max="7686" width="40.85546875" style="507" customWidth="1"/>
    <col min="7687" max="7687" width="20" style="507" customWidth="1"/>
    <col min="7688" max="7688" width="24.85546875" style="507" customWidth="1"/>
    <col min="7689" max="7689" width="48.140625" style="507" customWidth="1"/>
    <col min="7690" max="7690" width="16.140625" style="507" customWidth="1"/>
    <col min="7691" max="7691" width="15.28515625" style="507" customWidth="1"/>
    <col min="7692" max="7935" width="9.140625" style="507"/>
    <col min="7936" max="7936" width="18.7109375" style="507" bestFit="1" customWidth="1"/>
    <col min="7937" max="7937" width="37.28515625" style="507" customWidth="1"/>
    <col min="7938" max="7938" width="9.28515625" style="507" bestFit="1" customWidth="1"/>
    <col min="7939" max="7939" width="15.85546875" style="507" customWidth="1"/>
    <col min="7940" max="7940" width="32.85546875" style="507" customWidth="1"/>
    <col min="7941" max="7941" width="16.28515625" style="507" customWidth="1"/>
    <col min="7942" max="7942" width="40.85546875" style="507" customWidth="1"/>
    <col min="7943" max="7943" width="20" style="507" customWidth="1"/>
    <col min="7944" max="7944" width="24.85546875" style="507" customWidth="1"/>
    <col min="7945" max="7945" width="48.140625" style="507" customWidth="1"/>
    <col min="7946" max="7946" width="16.140625" style="507" customWidth="1"/>
    <col min="7947" max="7947" width="15.28515625" style="507" customWidth="1"/>
    <col min="7948" max="8191" width="9.140625" style="507"/>
    <col min="8192" max="8192" width="18.7109375" style="507" bestFit="1" customWidth="1"/>
    <col min="8193" max="8193" width="37.28515625" style="507" customWidth="1"/>
    <col min="8194" max="8194" width="9.28515625" style="507" bestFit="1" customWidth="1"/>
    <col min="8195" max="8195" width="15.85546875" style="507" customWidth="1"/>
    <col min="8196" max="8196" width="32.85546875" style="507" customWidth="1"/>
    <col min="8197" max="8197" width="16.28515625" style="507" customWidth="1"/>
    <col min="8198" max="8198" width="40.85546875" style="507" customWidth="1"/>
    <col min="8199" max="8199" width="20" style="507" customWidth="1"/>
    <col min="8200" max="8200" width="24.85546875" style="507" customWidth="1"/>
    <col min="8201" max="8201" width="48.140625" style="507" customWidth="1"/>
    <col min="8202" max="8202" width="16.140625" style="507" customWidth="1"/>
    <col min="8203" max="8203" width="15.28515625" style="507" customWidth="1"/>
    <col min="8204" max="8447" width="9.140625" style="507"/>
    <col min="8448" max="8448" width="18.7109375" style="507" bestFit="1" customWidth="1"/>
    <col min="8449" max="8449" width="37.28515625" style="507" customWidth="1"/>
    <col min="8450" max="8450" width="9.28515625" style="507" bestFit="1" customWidth="1"/>
    <col min="8451" max="8451" width="15.85546875" style="507" customWidth="1"/>
    <col min="8452" max="8452" width="32.85546875" style="507" customWidth="1"/>
    <col min="8453" max="8453" width="16.28515625" style="507" customWidth="1"/>
    <col min="8454" max="8454" width="40.85546875" style="507" customWidth="1"/>
    <col min="8455" max="8455" width="20" style="507" customWidth="1"/>
    <col min="8456" max="8456" width="24.85546875" style="507" customWidth="1"/>
    <col min="8457" max="8457" width="48.140625" style="507" customWidth="1"/>
    <col min="8458" max="8458" width="16.140625" style="507" customWidth="1"/>
    <col min="8459" max="8459" width="15.28515625" style="507" customWidth="1"/>
    <col min="8460" max="8703" width="9.140625" style="507"/>
    <col min="8704" max="8704" width="18.7109375" style="507" bestFit="1" customWidth="1"/>
    <col min="8705" max="8705" width="37.28515625" style="507" customWidth="1"/>
    <col min="8706" max="8706" width="9.28515625" style="507" bestFit="1" customWidth="1"/>
    <col min="8707" max="8707" width="15.85546875" style="507" customWidth="1"/>
    <col min="8708" max="8708" width="32.85546875" style="507" customWidth="1"/>
    <col min="8709" max="8709" width="16.28515625" style="507" customWidth="1"/>
    <col min="8710" max="8710" width="40.85546875" style="507" customWidth="1"/>
    <col min="8711" max="8711" width="20" style="507" customWidth="1"/>
    <col min="8712" max="8712" width="24.85546875" style="507" customWidth="1"/>
    <col min="8713" max="8713" width="48.140625" style="507" customWidth="1"/>
    <col min="8714" max="8714" width="16.140625" style="507" customWidth="1"/>
    <col min="8715" max="8715" width="15.28515625" style="507" customWidth="1"/>
    <col min="8716" max="8959" width="9.140625" style="507"/>
    <col min="8960" max="8960" width="18.7109375" style="507" bestFit="1" customWidth="1"/>
    <col min="8961" max="8961" width="37.28515625" style="507" customWidth="1"/>
    <col min="8962" max="8962" width="9.28515625" style="507" bestFit="1" customWidth="1"/>
    <col min="8963" max="8963" width="15.85546875" style="507" customWidth="1"/>
    <col min="8964" max="8964" width="32.85546875" style="507" customWidth="1"/>
    <col min="8965" max="8965" width="16.28515625" style="507" customWidth="1"/>
    <col min="8966" max="8966" width="40.85546875" style="507" customWidth="1"/>
    <col min="8967" max="8967" width="20" style="507" customWidth="1"/>
    <col min="8968" max="8968" width="24.85546875" style="507" customWidth="1"/>
    <col min="8969" max="8969" width="48.140625" style="507" customWidth="1"/>
    <col min="8970" max="8970" width="16.140625" style="507" customWidth="1"/>
    <col min="8971" max="8971" width="15.28515625" style="507" customWidth="1"/>
    <col min="8972" max="9215" width="9.140625" style="507"/>
    <col min="9216" max="9216" width="18.7109375" style="507" bestFit="1" customWidth="1"/>
    <col min="9217" max="9217" width="37.28515625" style="507" customWidth="1"/>
    <col min="9218" max="9218" width="9.28515625" style="507" bestFit="1" customWidth="1"/>
    <col min="9219" max="9219" width="15.85546875" style="507" customWidth="1"/>
    <col min="9220" max="9220" width="32.85546875" style="507" customWidth="1"/>
    <col min="9221" max="9221" width="16.28515625" style="507" customWidth="1"/>
    <col min="9222" max="9222" width="40.85546875" style="507" customWidth="1"/>
    <col min="9223" max="9223" width="20" style="507" customWidth="1"/>
    <col min="9224" max="9224" width="24.85546875" style="507" customWidth="1"/>
    <col min="9225" max="9225" width="48.140625" style="507" customWidth="1"/>
    <col min="9226" max="9226" width="16.140625" style="507" customWidth="1"/>
    <col min="9227" max="9227" width="15.28515625" style="507" customWidth="1"/>
    <col min="9228" max="9471" width="9.140625" style="507"/>
    <col min="9472" max="9472" width="18.7109375" style="507" bestFit="1" customWidth="1"/>
    <col min="9473" max="9473" width="37.28515625" style="507" customWidth="1"/>
    <col min="9474" max="9474" width="9.28515625" style="507" bestFit="1" customWidth="1"/>
    <col min="9475" max="9475" width="15.85546875" style="507" customWidth="1"/>
    <col min="9476" max="9476" width="32.85546875" style="507" customWidth="1"/>
    <col min="9477" max="9477" width="16.28515625" style="507" customWidth="1"/>
    <col min="9478" max="9478" width="40.85546875" style="507" customWidth="1"/>
    <col min="9479" max="9479" width="20" style="507" customWidth="1"/>
    <col min="9480" max="9480" width="24.85546875" style="507" customWidth="1"/>
    <col min="9481" max="9481" width="48.140625" style="507" customWidth="1"/>
    <col min="9482" max="9482" width="16.140625" style="507" customWidth="1"/>
    <col min="9483" max="9483" width="15.28515625" style="507" customWidth="1"/>
    <col min="9484" max="9727" width="9.140625" style="507"/>
    <col min="9728" max="9728" width="18.7109375" style="507" bestFit="1" customWidth="1"/>
    <col min="9729" max="9729" width="37.28515625" style="507" customWidth="1"/>
    <col min="9730" max="9730" width="9.28515625" style="507" bestFit="1" customWidth="1"/>
    <col min="9731" max="9731" width="15.85546875" style="507" customWidth="1"/>
    <col min="9732" max="9732" width="32.85546875" style="507" customWidth="1"/>
    <col min="9733" max="9733" width="16.28515625" style="507" customWidth="1"/>
    <col min="9734" max="9734" width="40.85546875" style="507" customWidth="1"/>
    <col min="9735" max="9735" width="20" style="507" customWidth="1"/>
    <col min="9736" max="9736" width="24.85546875" style="507" customWidth="1"/>
    <col min="9737" max="9737" width="48.140625" style="507" customWidth="1"/>
    <col min="9738" max="9738" width="16.140625" style="507" customWidth="1"/>
    <col min="9739" max="9739" width="15.28515625" style="507" customWidth="1"/>
    <col min="9740" max="9983" width="9.140625" style="507"/>
    <col min="9984" max="9984" width="18.7109375" style="507" bestFit="1" customWidth="1"/>
    <col min="9985" max="9985" width="37.28515625" style="507" customWidth="1"/>
    <col min="9986" max="9986" width="9.28515625" style="507" bestFit="1" customWidth="1"/>
    <col min="9987" max="9987" width="15.85546875" style="507" customWidth="1"/>
    <col min="9988" max="9988" width="32.85546875" style="507" customWidth="1"/>
    <col min="9989" max="9989" width="16.28515625" style="507" customWidth="1"/>
    <col min="9990" max="9990" width="40.85546875" style="507" customWidth="1"/>
    <col min="9991" max="9991" width="20" style="507" customWidth="1"/>
    <col min="9992" max="9992" width="24.85546875" style="507" customWidth="1"/>
    <col min="9993" max="9993" width="48.140625" style="507" customWidth="1"/>
    <col min="9994" max="9994" width="16.140625" style="507" customWidth="1"/>
    <col min="9995" max="9995" width="15.28515625" style="507" customWidth="1"/>
    <col min="9996" max="10239" width="9.140625" style="507"/>
    <col min="10240" max="10240" width="18.7109375" style="507" bestFit="1" customWidth="1"/>
    <col min="10241" max="10241" width="37.28515625" style="507" customWidth="1"/>
    <col min="10242" max="10242" width="9.28515625" style="507" bestFit="1" customWidth="1"/>
    <col min="10243" max="10243" width="15.85546875" style="507" customWidth="1"/>
    <col min="10244" max="10244" width="32.85546875" style="507" customWidth="1"/>
    <col min="10245" max="10245" width="16.28515625" style="507" customWidth="1"/>
    <col min="10246" max="10246" width="40.85546875" style="507" customWidth="1"/>
    <col min="10247" max="10247" width="20" style="507" customWidth="1"/>
    <col min="10248" max="10248" width="24.85546875" style="507" customWidth="1"/>
    <col min="10249" max="10249" width="48.140625" style="507" customWidth="1"/>
    <col min="10250" max="10250" width="16.140625" style="507" customWidth="1"/>
    <col min="10251" max="10251" width="15.28515625" style="507" customWidth="1"/>
    <col min="10252" max="10495" width="9.140625" style="507"/>
    <col min="10496" max="10496" width="18.7109375" style="507" bestFit="1" customWidth="1"/>
    <col min="10497" max="10497" width="37.28515625" style="507" customWidth="1"/>
    <col min="10498" max="10498" width="9.28515625" style="507" bestFit="1" customWidth="1"/>
    <col min="10499" max="10499" width="15.85546875" style="507" customWidth="1"/>
    <col min="10500" max="10500" width="32.85546875" style="507" customWidth="1"/>
    <col min="10501" max="10501" width="16.28515625" style="507" customWidth="1"/>
    <col min="10502" max="10502" width="40.85546875" style="507" customWidth="1"/>
    <col min="10503" max="10503" width="20" style="507" customWidth="1"/>
    <col min="10504" max="10504" width="24.85546875" style="507" customWidth="1"/>
    <col min="10505" max="10505" width="48.140625" style="507" customWidth="1"/>
    <col min="10506" max="10506" width="16.140625" style="507" customWidth="1"/>
    <col min="10507" max="10507" width="15.28515625" style="507" customWidth="1"/>
    <col min="10508" max="10751" width="9.140625" style="507"/>
    <col min="10752" max="10752" width="18.7109375" style="507" bestFit="1" customWidth="1"/>
    <col min="10753" max="10753" width="37.28515625" style="507" customWidth="1"/>
    <col min="10754" max="10754" width="9.28515625" style="507" bestFit="1" customWidth="1"/>
    <col min="10755" max="10755" width="15.85546875" style="507" customWidth="1"/>
    <col min="10756" max="10756" width="32.85546875" style="507" customWidth="1"/>
    <col min="10757" max="10757" width="16.28515625" style="507" customWidth="1"/>
    <col min="10758" max="10758" width="40.85546875" style="507" customWidth="1"/>
    <col min="10759" max="10759" width="20" style="507" customWidth="1"/>
    <col min="10760" max="10760" width="24.85546875" style="507" customWidth="1"/>
    <col min="10761" max="10761" width="48.140625" style="507" customWidth="1"/>
    <col min="10762" max="10762" width="16.140625" style="507" customWidth="1"/>
    <col min="10763" max="10763" width="15.28515625" style="507" customWidth="1"/>
    <col min="10764" max="11007" width="9.140625" style="507"/>
    <col min="11008" max="11008" width="18.7109375" style="507" bestFit="1" customWidth="1"/>
    <col min="11009" max="11009" width="37.28515625" style="507" customWidth="1"/>
    <col min="11010" max="11010" width="9.28515625" style="507" bestFit="1" customWidth="1"/>
    <col min="11011" max="11011" width="15.85546875" style="507" customWidth="1"/>
    <col min="11012" max="11012" width="32.85546875" style="507" customWidth="1"/>
    <col min="11013" max="11013" width="16.28515625" style="507" customWidth="1"/>
    <col min="11014" max="11014" width="40.85546875" style="507" customWidth="1"/>
    <col min="11015" max="11015" width="20" style="507" customWidth="1"/>
    <col min="11016" max="11016" width="24.85546875" style="507" customWidth="1"/>
    <col min="11017" max="11017" width="48.140625" style="507" customWidth="1"/>
    <col min="11018" max="11018" width="16.140625" style="507" customWidth="1"/>
    <col min="11019" max="11019" width="15.28515625" style="507" customWidth="1"/>
    <col min="11020" max="11263" width="9.140625" style="507"/>
    <col min="11264" max="11264" width="18.7109375" style="507" bestFit="1" customWidth="1"/>
    <col min="11265" max="11265" width="37.28515625" style="507" customWidth="1"/>
    <col min="11266" max="11266" width="9.28515625" style="507" bestFit="1" customWidth="1"/>
    <col min="11267" max="11267" width="15.85546875" style="507" customWidth="1"/>
    <col min="11268" max="11268" width="32.85546875" style="507" customWidth="1"/>
    <col min="11269" max="11269" width="16.28515625" style="507" customWidth="1"/>
    <col min="11270" max="11270" width="40.85546875" style="507" customWidth="1"/>
    <col min="11271" max="11271" width="20" style="507" customWidth="1"/>
    <col min="11272" max="11272" width="24.85546875" style="507" customWidth="1"/>
    <col min="11273" max="11273" width="48.140625" style="507" customWidth="1"/>
    <col min="11274" max="11274" width="16.140625" style="507" customWidth="1"/>
    <col min="11275" max="11275" width="15.28515625" style="507" customWidth="1"/>
    <col min="11276" max="11519" width="9.140625" style="507"/>
    <col min="11520" max="11520" width="18.7109375" style="507" bestFit="1" customWidth="1"/>
    <col min="11521" max="11521" width="37.28515625" style="507" customWidth="1"/>
    <col min="11522" max="11522" width="9.28515625" style="507" bestFit="1" customWidth="1"/>
    <col min="11523" max="11523" width="15.85546875" style="507" customWidth="1"/>
    <col min="11524" max="11524" width="32.85546875" style="507" customWidth="1"/>
    <col min="11525" max="11525" width="16.28515625" style="507" customWidth="1"/>
    <col min="11526" max="11526" width="40.85546875" style="507" customWidth="1"/>
    <col min="11527" max="11527" width="20" style="507" customWidth="1"/>
    <col min="11528" max="11528" width="24.85546875" style="507" customWidth="1"/>
    <col min="11529" max="11529" width="48.140625" style="507" customWidth="1"/>
    <col min="11530" max="11530" width="16.140625" style="507" customWidth="1"/>
    <col min="11531" max="11531" width="15.28515625" style="507" customWidth="1"/>
    <col min="11532" max="11775" width="9.140625" style="507"/>
    <col min="11776" max="11776" width="18.7109375" style="507" bestFit="1" customWidth="1"/>
    <col min="11777" max="11777" width="37.28515625" style="507" customWidth="1"/>
    <col min="11778" max="11778" width="9.28515625" style="507" bestFit="1" customWidth="1"/>
    <col min="11779" max="11779" width="15.85546875" style="507" customWidth="1"/>
    <col min="11780" max="11780" width="32.85546875" style="507" customWidth="1"/>
    <col min="11781" max="11781" width="16.28515625" style="507" customWidth="1"/>
    <col min="11782" max="11782" width="40.85546875" style="507" customWidth="1"/>
    <col min="11783" max="11783" width="20" style="507" customWidth="1"/>
    <col min="11784" max="11784" width="24.85546875" style="507" customWidth="1"/>
    <col min="11785" max="11785" width="48.140625" style="507" customWidth="1"/>
    <col min="11786" max="11786" width="16.140625" style="507" customWidth="1"/>
    <col min="11787" max="11787" width="15.28515625" style="507" customWidth="1"/>
    <col min="11788" max="12031" width="9.140625" style="507"/>
    <col min="12032" max="12032" width="18.7109375" style="507" bestFit="1" customWidth="1"/>
    <col min="12033" max="12033" width="37.28515625" style="507" customWidth="1"/>
    <col min="12034" max="12034" width="9.28515625" style="507" bestFit="1" customWidth="1"/>
    <col min="12035" max="12035" width="15.85546875" style="507" customWidth="1"/>
    <col min="12036" max="12036" width="32.85546875" style="507" customWidth="1"/>
    <col min="12037" max="12037" width="16.28515625" style="507" customWidth="1"/>
    <col min="12038" max="12038" width="40.85546875" style="507" customWidth="1"/>
    <col min="12039" max="12039" width="20" style="507" customWidth="1"/>
    <col min="12040" max="12040" width="24.85546875" style="507" customWidth="1"/>
    <col min="12041" max="12041" width="48.140625" style="507" customWidth="1"/>
    <col min="12042" max="12042" width="16.140625" style="507" customWidth="1"/>
    <col min="12043" max="12043" width="15.28515625" style="507" customWidth="1"/>
    <col min="12044" max="12287" width="9.140625" style="507"/>
    <col min="12288" max="12288" width="18.7109375" style="507" bestFit="1" customWidth="1"/>
    <col min="12289" max="12289" width="37.28515625" style="507" customWidth="1"/>
    <col min="12290" max="12290" width="9.28515625" style="507" bestFit="1" customWidth="1"/>
    <col min="12291" max="12291" width="15.85546875" style="507" customWidth="1"/>
    <col min="12292" max="12292" width="32.85546875" style="507" customWidth="1"/>
    <col min="12293" max="12293" width="16.28515625" style="507" customWidth="1"/>
    <col min="12294" max="12294" width="40.85546875" style="507" customWidth="1"/>
    <col min="12295" max="12295" width="20" style="507" customWidth="1"/>
    <col min="12296" max="12296" width="24.85546875" style="507" customWidth="1"/>
    <col min="12297" max="12297" width="48.140625" style="507" customWidth="1"/>
    <col min="12298" max="12298" width="16.140625" style="507" customWidth="1"/>
    <col min="12299" max="12299" width="15.28515625" style="507" customWidth="1"/>
    <col min="12300" max="12543" width="9.140625" style="507"/>
    <col min="12544" max="12544" width="18.7109375" style="507" bestFit="1" customWidth="1"/>
    <col min="12545" max="12545" width="37.28515625" style="507" customWidth="1"/>
    <col min="12546" max="12546" width="9.28515625" style="507" bestFit="1" customWidth="1"/>
    <col min="12547" max="12547" width="15.85546875" style="507" customWidth="1"/>
    <col min="12548" max="12548" width="32.85546875" style="507" customWidth="1"/>
    <col min="12549" max="12549" width="16.28515625" style="507" customWidth="1"/>
    <col min="12550" max="12550" width="40.85546875" style="507" customWidth="1"/>
    <col min="12551" max="12551" width="20" style="507" customWidth="1"/>
    <col min="12552" max="12552" width="24.85546875" style="507" customWidth="1"/>
    <col min="12553" max="12553" width="48.140625" style="507" customWidth="1"/>
    <col min="12554" max="12554" width="16.140625" style="507" customWidth="1"/>
    <col min="12555" max="12555" width="15.28515625" style="507" customWidth="1"/>
    <col min="12556" max="12799" width="9.140625" style="507"/>
    <col min="12800" max="12800" width="18.7109375" style="507" bestFit="1" customWidth="1"/>
    <col min="12801" max="12801" width="37.28515625" style="507" customWidth="1"/>
    <col min="12802" max="12802" width="9.28515625" style="507" bestFit="1" customWidth="1"/>
    <col min="12803" max="12803" width="15.85546875" style="507" customWidth="1"/>
    <col min="12804" max="12804" width="32.85546875" style="507" customWidth="1"/>
    <col min="12805" max="12805" width="16.28515625" style="507" customWidth="1"/>
    <col min="12806" max="12806" width="40.85546875" style="507" customWidth="1"/>
    <col min="12807" max="12807" width="20" style="507" customWidth="1"/>
    <col min="12808" max="12808" width="24.85546875" style="507" customWidth="1"/>
    <col min="12809" max="12809" width="48.140625" style="507" customWidth="1"/>
    <col min="12810" max="12810" width="16.140625" style="507" customWidth="1"/>
    <col min="12811" max="12811" width="15.28515625" style="507" customWidth="1"/>
    <col min="12812" max="13055" width="9.140625" style="507"/>
    <col min="13056" max="13056" width="18.7109375" style="507" bestFit="1" customWidth="1"/>
    <col min="13057" max="13057" width="37.28515625" style="507" customWidth="1"/>
    <col min="13058" max="13058" width="9.28515625" style="507" bestFit="1" customWidth="1"/>
    <col min="13059" max="13059" width="15.85546875" style="507" customWidth="1"/>
    <col min="13060" max="13060" width="32.85546875" style="507" customWidth="1"/>
    <col min="13061" max="13061" width="16.28515625" style="507" customWidth="1"/>
    <col min="13062" max="13062" width="40.85546875" style="507" customWidth="1"/>
    <col min="13063" max="13063" width="20" style="507" customWidth="1"/>
    <col min="13064" max="13064" width="24.85546875" style="507" customWidth="1"/>
    <col min="13065" max="13065" width="48.140625" style="507" customWidth="1"/>
    <col min="13066" max="13066" width="16.140625" style="507" customWidth="1"/>
    <col min="13067" max="13067" width="15.28515625" style="507" customWidth="1"/>
    <col min="13068" max="13311" width="9.140625" style="507"/>
    <col min="13312" max="13312" width="18.7109375" style="507" bestFit="1" customWidth="1"/>
    <col min="13313" max="13313" width="37.28515625" style="507" customWidth="1"/>
    <col min="13314" max="13314" width="9.28515625" style="507" bestFit="1" customWidth="1"/>
    <col min="13315" max="13315" width="15.85546875" style="507" customWidth="1"/>
    <col min="13316" max="13316" width="32.85546875" style="507" customWidth="1"/>
    <col min="13317" max="13317" width="16.28515625" style="507" customWidth="1"/>
    <col min="13318" max="13318" width="40.85546875" style="507" customWidth="1"/>
    <col min="13319" max="13319" width="20" style="507" customWidth="1"/>
    <col min="13320" max="13320" width="24.85546875" style="507" customWidth="1"/>
    <col min="13321" max="13321" width="48.140625" style="507" customWidth="1"/>
    <col min="13322" max="13322" width="16.140625" style="507" customWidth="1"/>
    <col min="13323" max="13323" width="15.28515625" style="507" customWidth="1"/>
    <col min="13324" max="13567" width="9.140625" style="507"/>
    <col min="13568" max="13568" width="18.7109375" style="507" bestFit="1" customWidth="1"/>
    <col min="13569" max="13569" width="37.28515625" style="507" customWidth="1"/>
    <col min="13570" max="13570" width="9.28515625" style="507" bestFit="1" customWidth="1"/>
    <col min="13571" max="13571" width="15.85546875" style="507" customWidth="1"/>
    <col min="13572" max="13572" width="32.85546875" style="507" customWidth="1"/>
    <col min="13573" max="13573" width="16.28515625" style="507" customWidth="1"/>
    <col min="13574" max="13574" width="40.85546875" style="507" customWidth="1"/>
    <col min="13575" max="13575" width="20" style="507" customWidth="1"/>
    <col min="13576" max="13576" width="24.85546875" style="507" customWidth="1"/>
    <col min="13577" max="13577" width="48.140625" style="507" customWidth="1"/>
    <col min="13578" max="13578" width="16.140625" style="507" customWidth="1"/>
    <col min="13579" max="13579" width="15.28515625" style="507" customWidth="1"/>
    <col min="13580" max="13823" width="9.140625" style="507"/>
    <col min="13824" max="13824" width="18.7109375" style="507" bestFit="1" customWidth="1"/>
    <col min="13825" max="13825" width="37.28515625" style="507" customWidth="1"/>
    <col min="13826" max="13826" width="9.28515625" style="507" bestFit="1" customWidth="1"/>
    <col min="13827" max="13827" width="15.85546875" style="507" customWidth="1"/>
    <col min="13828" max="13828" width="32.85546875" style="507" customWidth="1"/>
    <col min="13829" max="13829" width="16.28515625" style="507" customWidth="1"/>
    <col min="13830" max="13830" width="40.85546875" style="507" customWidth="1"/>
    <col min="13831" max="13831" width="20" style="507" customWidth="1"/>
    <col min="13832" max="13832" width="24.85546875" style="507" customWidth="1"/>
    <col min="13833" max="13833" width="48.140625" style="507" customWidth="1"/>
    <col min="13834" max="13834" width="16.140625" style="507" customWidth="1"/>
    <col min="13835" max="13835" width="15.28515625" style="507" customWidth="1"/>
    <col min="13836" max="14079" width="9.140625" style="507"/>
    <col min="14080" max="14080" width="18.7109375" style="507" bestFit="1" customWidth="1"/>
    <col min="14081" max="14081" width="37.28515625" style="507" customWidth="1"/>
    <col min="14082" max="14082" width="9.28515625" style="507" bestFit="1" customWidth="1"/>
    <col min="14083" max="14083" width="15.85546875" style="507" customWidth="1"/>
    <col min="14084" max="14084" width="32.85546875" style="507" customWidth="1"/>
    <col min="14085" max="14085" width="16.28515625" style="507" customWidth="1"/>
    <col min="14086" max="14086" width="40.85546875" style="507" customWidth="1"/>
    <col min="14087" max="14087" width="20" style="507" customWidth="1"/>
    <col min="14088" max="14088" width="24.85546875" style="507" customWidth="1"/>
    <col min="14089" max="14089" width="48.140625" style="507" customWidth="1"/>
    <col min="14090" max="14090" width="16.140625" style="507" customWidth="1"/>
    <col min="14091" max="14091" width="15.28515625" style="507" customWidth="1"/>
    <col min="14092" max="14335" width="9.140625" style="507"/>
    <col min="14336" max="14336" width="18.7109375" style="507" bestFit="1" customWidth="1"/>
    <col min="14337" max="14337" width="37.28515625" style="507" customWidth="1"/>
    <col min="14338" max="14338" width="9.28515625" style="507" bestFit="1" customWidth="1"/>
    <col min="14339" max="14339" width="15.85546875" style="507" customWidth="1"/>
    <col min="14340" max="14340" width="32.85546875" style="507" customWidth="1"/>
    <col min="14341" max="14341" width="16.28515625" style="507" customWidth="1"/>
    <col min="14342" max="14342" width="40.85546875" style="507" customWidth="1"/>
    <col min="14343" max="14343" width="20" style="507" customWidth="1"/>
    <col min="14344" max="14344" width="24.85546875" style="507" customWidth="1"/>
    <col min="14345" max="14345" width="48.140625" style="507" customWidth="1"/>
    <col min="14346" max="14346" width="16.140625" style="507" customWidth="1"/>
    <col min="14347" max="14347" width="15.28515625" style="507" customWidth="1"/>
    <col min="14348" max="14591" width="9.140625" style="507"/>
    <col min="14592" max="14592" width="18.7109375" style="507" bestFit="1" customWidth="1"/>
    <col min="14593" max="14593" width="37.28515625" style="507" customWidth="1"/>
    <col min="14594" max="14594" width="9.28515625" style="507" bestFit="1" customWidth="1"/>
    <col min="14595" max="14595" width="15.85546875" style="507" customWidth="1"/>
    <col min="14596" max="14596" width="32.85546875" style="507" customWidth="1"/>
    <col min="14597" max="14597" width="16.28515625" style="507" customWidth="1"/>
    <col min="14598" max="14598" width="40.85546875" style="507" customWidth="1"/>
    <col min="14599" max="14599" width="20" style="507" customWidth="1"/>
    <col min="14600" max="14600" width="24.85546875" style="507" customWidth="1"/>
    <col min="14601" max="14601" width="48.140625" style="507" customWidth="1"/>
    <col min="14602" max="14602" width="16.140625" style="507" customWidth="1"/>
    <col min="14603" max="14603" width="15.28515625" style="507" customWidth="1"/>
    <col min="14604" max="14847" width="9.140625" style="507"/>
    <col min="14848" max="14848" width="18.7109375" style="507" bestFit="1" customWidth="1"/>
    <col min="14849" max="14849" width="37.28515625" style="507" customWidth="1"/>
    <col min="14850" max="14850" width="9.28515625" style="507" bestFit="1" customWidth="1"/>
    <col min="14851" max="14851" width="15.85546875" style="507" customWidth="1"/>
    <col min="14852" max="14852" width="32.85546875" style="507" customWidth="1"/>
    <col min="14853" max="14853" width="16.28515625" style="507" customWidth="1"/>
    <col min="14854" max="14854" width="40.85546875" style="507" customWidth="1"/>
    <col min="14855" max="14855" width="20" style="507" customWidth="1"/>
    <col min="14856" max="14856" width="24.85546875" style="507" customWidth="1"/>
    <col min="14857" max="14857" width="48.140625" style="507" customWidth="1"/>
    <col min="14858" max="14858" width="16.140625" style="507" customWidth="1"/>
    <col min="14859" max="14859" width="15.28515625" style="507" customWidth="1"/>
    <col min="14860" max="15103" width="9.140625" style="507"/>
    <col min="15104" max="15104" width="18.7109375" style="507" bestFit="1" customWidth="1"/>
    <col min="15105" max="15105" width="37.28515625" style="507" customWidth="1"/>
    <col min="15106" max="15106" width="9.28515625" style="507" bestFit="1" customWidth="1"/>
    <col min="15107" max="15107" width="15.85546875" style="507" customWidth="1"/>
    <col min="15108" max="15108" width="32.85546875" style="507" customWidth="1"/>
    <col min="15109" max="15109" width="16.28515625" style="507" customWidth="1"/>
    <col min="15110" max="15110" width="40.85546875" style="507" customWidth="1"/>
    <col min="15111" max="15111" width="20" style="507" customWidth="1"/>
    <col min="15112" max="15112" width="24.85546875" style="507" customWidth="1"/>
    <col min="15113" max="15113" width="48.140625" style="507" customWidth="1"/>
    <col min="15114" max="15114" width="16.140625" style="507" customWidth="1"/>
    <col min="15115" max="15115" width="15.28515625" style="507" customWidth="1"/>
    <col min="15116" max="15359" width="9.140625" style="507"/>
    <col min="15360" max="15360" width="18.7109375" style="507" bestFit="1" customWidth="1"/>
    <col min="15361" max="15361" width="37.28515625" style="507" customWidth="1"/>
    <col min="15362" max="15362" width="9.28515625" style="507" bestFit="1" customWidth="1"/>
    <col min="15363" max="15363" width="15.85546875" style="507" customWidth="1"/>
    <col min="15364" max="15364" width="32.85546875" style="507" customWidth="1"/>
    <col min="15365" max="15365" width="16.28515625" style="507" customWidth="1"/>
    <col min="15366" max="15366" width="40.85546875" style="507" customWidth="1"/>
    <col min="15367" max="15367" width="20" style="507" customWidth="1"/>
    <col min="15368" max="15368" width="24.85546875" style="507" customWidth="1"/>
    <col min="15369" max="15369" width="48.140625" style="507" customWidth="1"/>
    <col min="15370" max="15370" width="16.140625" style="507" customWidth="1"/>
    <col min="15371" max="15371" width="15.28515625" style="507" customWidth="1"/>
    <col min="15372" max="15615" width="9.140625" style="507"/>
    <col min="15616" max="15616" width="18.7109375" style="507" bestFit="1" customWidth="1"/>
    <col min="15617" max="15617" width="37.28515625" style="507" customWidth="1"/>
    <col min="15618" max="15618" width="9.28515625" style="507" bestFit="1" customWidth="1"/>
    <col min="15619" max="15619" width="15.85546875" style="507" customWidth="1"/>
    <col min="15620" max="15620" width="32.85546875" style="507" customWidth="1"/>
    <col min="15621" max="15621" width="16.28515625" style="507" customWidth="1"/>
    <col min="15622" max="15622" width="40.85546875" style="507" customWidth="1"/>
    <col min="15623" max="15623" width="20" style="507" customWidth="1"/>
    <col min="15624" max="15624" width="24.85546875" style="507" customWidth="1"/>
    <col min="15625" max="15625" width="48.140625" style="507" customWidth="1"/>
    <col min="15626" max="15626" width="16.140625" style="507" customWidth="1"/>
    <col min="15627" max="15627" width="15.28515625" style="507" customWidth="1"/>
    <col min="15628" max="15871" width="9.140625" style="507"/>
    <col min="15872" max="15872" width="18.7109375" style="507" bestFit="1" customWidth="1"/>
    <col min="15873" max="15873" width="37.28515625" style="507" customWidth="1"/>
    <col min="15874" max="15874" width="9.28515625" style="507" bestFit="1" customWidth="1"/>
    <col min="15875" max="15875" width="15.85546875" style="507" customWidth="1"/>
    <col min="15876" max="15876" width="32.85546875" style="507" customWidth="1"/>
    <col min="15877" max="15877" width="16.28515625" style="507" customWidth="1"/>
    <col min="15878" max="15878" width="40.85546875" style="507" customWidth="1"/>
    <col min="15879" max="15879" width="20" style="507" customWidth="1"/>
    <col min="15880" max="15880" width="24.85546875" style="507" customWidth="1"/>
    <col min="15881" max="15881" width="48.140625" style="507" customWidth="1"/>
    <col min="15882" max="15882" width="16.140625" style="507" customWidth="1"/>
    <col min="15883" max="15883" width="15.28515625" style="507" customWidth="1"/>
    <col min="15884" max="16127" width="9.140625" style="507"/>
    <col min="16128" max="16128" width="18.7109375" style="507" bestFit="1" customWidth="1"/>
    <col min="16129" max="16129" width="37.28515625" style="507" customWidth="1"/>
    <col min="16130" max="16130" width="9.28515625" style="507" bestFit="1" customWidth="1"/>
    <col min="16131" max="16131" width="15.85546875" style="507" customWidth="1"/>
    <col min="16132" max="16132" width="32.85546875" style="507" customWidth="1"/>
    <col min="16133" max="16133" width="16.28515625" style="507" customWidth="1"/>
    <col min="16134" max="16134" width="40.85546875" style="507" customWidth="1"/>
    <col min="16135" max="16135" width="20" style="507" customWidth="1"/>
    <col min="16136" max="16136" width="24.85546875" style="507" customWidth="1"/>
    <col min="16137" max="16137" width="48.140625" style="507" customWidth="1"/>
    <col min="16138" max="16138" width="16.140625" style="507" customWidth="1"/>
    <col min="16139" max="16139" width="15.28515625" style="507" customWidth="1"/>
    <col min="16140" max="16384" width="9.140625" style="507"/>
  </cols>
  <sheetData>
    <row r="1" spans="1:54" ht="24" customHeight="1" x14ac:dyDescent="0.2">
      <c r="B1" s="974" t="s">
        <v>1958</v>
      </c>
      <c r="C1" s="974"/>
      <c r="D1" s="974"/>
    </row>
    <row r="2" spans="1:54" ht="24" customHeight="1" x14ac:dyDescent="0.2">
      <c r="A2" s="975" t="s">
        <v>45</v>
      </c>
      <c r="B2" s="975"/>
      <c r="C2" s="975"/>
      <c r="D2" s="975"/>
      <c r="E2" s="975"/>
      <c r="J2" s="508"/>
      <c r="K2" s="509"/>
    </row>
    <row r="3" spans="1:54" s="510" customFormat="1" ht="31.5" customHeight="1" x14ac:dyDescent="0.2">
      <c r="A3" s="783" t="s">
        <v>46</v>
      </c>
      <c r="B3" s="783" t="s">
        <v>47</v>
      </c>
      <c r="C3" s="783" t="s">
        <v>2</v>
      </c>
      <c r="D3" s="783" t="s">
        <v>1959</v>
      </c>
      <c r="E3" s="783" t="s">
        <v>48</v>
      </c>
      <c r="F3" s="976" t="s">
        <v>49</v>
      </c>
      <c r="G3" s="976"/>
    </row>
    <row r="4" spans="1:54" ht="23.25" customHeight="1" x14ac:dyDescent="0.2">
      <c r="A4" s="511">
        <v>7130200201</v>
      </c>
      <c r="B4" s="512" t="s">
        <v>50</v>
      </c>
      <c r="C4" s="513" t="s">
        <v>25</v>
      </c>
      <c r="D4" s="514">
        <v>4073</v>
      </c>
      <c r="E4" s="515"/>
      <c r="F4" s="515"/>
      <c r="G4" s="515" t="s">
        <v>1960</v>
      </c>
      <c r="H4" s="792"/>
    </row>
    <row r="5" spans="1:54" ht="24" customHeight="1" x14ac:dyDescent="0.2">
      <c r="A5" s="511">
        <v>7130200001</v>
      </c>
      <c r="B5" s="512" t="s">
        <v>1136</v>
      </c>
      <c r="C5" s="513" t="s">
        <v>25</v>
      </c>
      <c r="D5" s="514">
        <v>3552</v>
      </c>
      <c r="E5" s="515"/>
      <c r="F5" s="516"/>
      <c r="G5" s="515" t="s">
        <v>1960</v>
      </c>
      <c r="H5" s="792"/>
    </row>
    <row r="6" spans="1:54" ht="24" customHeight="1" x14ac:dyDescent="0.2">
      <c r="A6" s="513">
        <v>7130200202</v>
      </c>
      <c r="B6" s="512" t="s">
        <v>51</v>
      </c>
      <c r="C6" s="513" t="s">
        <v>25</v>
      </c>
      <c r="D6" s="514">
        <v>2970.0000000000005</v>
      </c>
      <c r="E6" s="515"/>
      <c r="F6" s="517"/>
      <c r="G6" s="515" t="s">
        <v>1960</v>
      </c>
      <c r="H6" s="566"/>
    </row>
    <row r="7" spans="1:54" ht="27.75" customHeight="1" x14ac:dyDescent="0.2">
      <c r="A7" s="518">
        <v>7130200204</v>
      </c>
      <c r="B7" s="519" t="s">
        <v>52</v>
      </c>
      <c r="C7" s="520" t="s">
        <v>53</v>
      </c>
      <c r="D7" s="514">
        <v>209.73</v>
      </c>
      <c r="E7" s="519" t="s">
        <v>54</v>
      </c>
      <c r="F7" s="521"/>
      <c r="G7" s="515"/>
      <c r="H7" s="566"/>
    </row>
    <row r="8" spans="1:54" ht="24" customHeight="1" x14ac:dyDescent="0.2">
      <c r="A8" s="518">
        <v>7130200401</v>
      </c>
      <c r="B8" s="519" t="s">
        <v>55</v>
      </c>
      <c r="C8" s="520" t="s">
        <v>56</v>
      </c>
      <c r="D8" s="514">
        <v>320</v>
      </c>
      <c r="E8" s="521" t="s">
        <v>57</v>
      </c>
      <c r="F8" s="521"/>
      <c r="G8" s="515"/>
      <c r="H8" s="566"/>
    </row>
    <row r="9" spans="1:54" ht="24" customHeight="1" x14ac:dyDescent="0.2">
      <c r="A9" s="518">
        <v>7130201343</v>
      </c>
      <c r="B9" s="519" t="s">
        <v>58</v>
      </c>
      <c r="C9" s="513" t="s">
        <v>14</v>
      </c>
      <c r="D9" s="514">
        <v>34.5</v>
      </c>
      <c r="E9" s="521"/>
      <c r="F9" s="521"/>
      <c r="G9" s="515" t="s">
        <v>1960</v>
      </c>
      <c r="H9" s="566"/>
    </row>
    <row r="10" spans="1:54" ht="24" customHeight="1" x14ac:dyDescent="0.2">
      <c r="A10" s="513">
        <v>7130210809</v>
      </c>
      <c r="B10" s="512" t="s">
        <v>41</v>
      </c>
      <c r="C10" s="513" t="s">
        <v>59</v>
      </c>
      <c r="D10" s="514">
        <v>412.07</v>
      </c>
      <c r="E10" s="521" t="s">
        <v>60</v>
      </c>
      <c r="F10" s="521"/>
      <c r="G10" s="515"/>
      <c r="H10" s="566"/>
    </row>
    <row r="11" spans="1:54" ht="24" customHeight="1" x14ac:dyDescent="0.2">
      <c r="A11" s="518">
        <v>7130211121</v>
      </c>
      <c r="B11" s="519" t="s">
        <v>61</v>
      </c>
      <c r="C11" s="520" t="s">
        <v>12</v>
      </c>
      <c r="D11" s="514">
        <v>315.47000000000003</v>
      </c>
      <c r="E11" s="521"/>
      <c r="F11" s="521"/>
      <c r="G11" s="515"/>
      <c r="H11" s="566"/>
    </row>
    <row r="12" spans="1:54" ht="24" customHeight="1" x14ac:dyDescent="0.2">
      <c r="A12" s="513">
        <v>7130211158</v>
      </c>
      <c r="B12" s="512" t="s">
        <v>40</v>
      </c>
      <c r="C12" s="513" t="s">
        <v>59</v>
      </c>
      <c r="D12" s="514">
        <v>184.42</v>
      </c>
      <c r="E12" s="521" t="s">
        <v>62</v>
      </c>
      <c r="F12" s="521"/>
      <c r="G12" s="515"/>
      <c r="H12" s="566"/>
    </row>
    <row r="13" spans="1:54" s="524" customFormat="1" ht="27" customHeight="1" x14ac:dyDescent="0.2">
      <c r="A13" s="520">
        <v>7130300025</v>
      </c>
      <c r="B13" s="519" t="s">
        <v>63</v>
      </c>
      <c r="C13" s="514" t="s">
        <v>64</v>
      </c>
      <c r="D13" s="514">
        <v>272382.62</v>
      </c>
      <c r="E13" s="519" t="s">
        <v>65</v>
      </c>
      <c r="F13" s="522" t="s">
        <v>66</v>
      </c>
      <c r="G13" s="523"/>
      <c r="H13" s="566"/>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7"/>
    </row>
    <row r="14" spans="1:54" s="524" customFormat="1" ht="24" customHeight="1" x14ac:dyDescent="0.2">
      <c r="A14" s="513">
        <v>7130310007</v>
      </c>
      <c r="B14" s="512" t="s">
        <v>67</v>
      </c>
      <c r="C14" s="513" t="s">
        <v>68</v>
      </c>
      <c r="D14" s="514">
        <v>77951.899999999994</v>
      </c>
      <c r="E14" s="519" t="s">
        <v>69</v>
      </c>
      <c r="F14" s="522" t="s">
        <v>66</v>
      </c>
      <c r="G14" s="515"/>
      <c r="H14" s="566"/>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row>
    <row r="15" spans="1:54" s="524" customFormat="1" ht="24" customHeight="1" x14ac:dyDescent="0.2">
      <c r="A15" s="513">
        <v>7130310008</v>
      </c>
      <c r="B15" s="512" t="s">
        <v>70</v>
      </c>
      <c r="C15" s="513" t="s">
        <v>68</v>
      </c>
      <c r="D15" s="514">
        <v>141913.71</v>
      </c>
      <c r="E15" s="519" t="s">
        <v>71</v>
      </c>
      <c r="F15" s="522" t="s">
        <v>66</v>
      </c>
      <c r="G15" s="515"/>
      <c r="H15" s="566"/>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row>
    <row r="16" spans="1:54" ht="24" customHeight="1" x14ac:dyDescent="0.2">
      <c r="A16" s="518">
        <v>7130310020</v>
      </c>
      <c r="B16" s="512" t="s">
        <v>1168</v>
      </c>
      <c r="C16" s="520" t="s">
        <v>64</v>
      </c>
      <c r="D16" s="514">
        <v>2946866.56</v>
      </c>
      <c r="E16" s="519" t="s">
        <v>72</v>
      </c>
      <c r="F16" s="521"/>
      <c r="G16" s="515"/>
      <c r="H16" s="566"/>
    </row>
    <row r="17" spans="1:54" s="524" customFormat="1" ht="24" customHeight="1" x14ac:dyDescent="0.2">
      <c r="A17" s="513">
        <v>7130310021</v>
      </c>
      <c r="B17" s="512" t="s">
        <v>73</v>
      </c>
      <c r="C17" s="513" t="s">
        <v>68</v>
      </c>
      <c r="D17" s="514">
        <v>49163.02</v>
      </c>
      <c r="E17" s="519" t="s">
        <v>74</v>
      </c>
      <c r="F17" s="522" t="s">
        <v>66</v>
      </c>
      <c r="G17" s="515"/>
      <c r="H17" s="566"/>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row>
    <row r="18" spans="1:54" s="524" customFormat="1" ht="24" customHeight="1" x14ac:dyDescent="0.2">
      <c r="A18" s="513">
        <v>7130310022</v>
      </c>
      <c r="B18" s="512" t="s">
        <v>75</v>
      </c>
      <c r="C18" s="513" t="s">
        <v>68</v>
      </c>
      <c r="D18" s="514">
        <v>56384.160000000003</v>
      </c>
      <c r="E18" s="519" t="s">
        <v>76</v>
      </c>
      <c r="F18" s="522" t="s">
        <v>66</v>
      </c>
      <c r="G18" s="515"/>
      <c r="H18" s="566"/>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row>
    <row r="19" spans="1:54" s="524" customFormat="1" ht="29.25" customHeight="1" x14ac:dyDescent="0.2">
      <c r="A19" s="513">
        <v>7130310031</v>
      </c>
      <c r="B19" s="519" t="s">
        <v>77</v>
      </c>
      <c r="C19" s="514" t="s">
        <v>64</v>
      </c>
      <c r="D19" s="514">
        <v>113327.51</v>
      </c>
      <c r="E19" s="519" t="s">
        <v>78</v>
      </c>
      <c r="F19" s="522" t="s">
        <v>66</v>
      </c>
      <c r="G19" s="523"/>
      <c r="H19" s="566"/>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row>
    <row r="20" spans="1:54" s="524" customFormat="1" ht="27" customHeight="1" x14ac:dyDescent="0.2">
      <c r="A20" s="513">
        <v>7130310032</v>
      </c>
      <c r="B20" s="519" t="s">
        <v>79</v>
      </c>
      <c r="C20" s="514" t="s">
        <v>64</v>
      </c>
      <c r="D20" s="514">
        <v>125395.76</v>
      </c>
      <c r="E20" s="519" t="s">
        <v>80</v>
      </c>
      <c r="F20" s="522" t="s">
        <v>66</v>
      </c>
      <c r="G20" s="523"/>
      <c r="H20" s="566"/>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row>
    <row r="21" spans="1:54" s="524" customFormat="1" ht="27.75" customHeight="1" x14ac:dyDescent="0.2">
      <c r="A21" s="513">
        <v>7130310033</v>
      </c>
      <c r="B21" s="519" t="s">
        <v>81</v>
      </c>
      <c r="C21" s="514" t="s">
        <v>64</v>
      </c>
      <c r="D21" s="514">
        <v>141256.41</v>
      </c>
      <c r="E21" s="519" t="s">
        <v>82</v>
      </c>
      <c r="F21" s="522" t="s">
        <v>66</v>
      </c>
      <c r="G21" s="523"/>
      <c r="H21" s="566"/>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row>
    <row r="22" spans="1:54" ht="24" customHeight="1" x14ac:dyDescent="0.2">
      <c r="A22" s="511">
        <v>7130310038</v>
      </c>
      <c r="B22" s="512" t="s">
        <v>83</v>
      </c>
      <c r="C22" s="513" t="s">
        <v>84</v>
      </c>
      <c r="D22" s="514">
        <v>9.44</v>
      </c>
      <c r="E22" s="519" t="s">
        <v>85</v>
      </c>
      <c r="F22" s="521"/>
      <c r="G22" s="515"/>
      <c r="H22" s="566"/>
    </row>
    <row r="23" spans="1:54" ht="24" customHeight="1" x14ac:dyDescent="0.2">
      <c r="A23" s="511">
        <v>7130310039</v>
      </c>
      <c r="B23" s="512" t="s">
        <v>86</v>
      </c>
      <c r="C23" s="513" t="s">
        <v>84</v>
      </c>
      <c r="D23" s="514">
        <v>39.85</v>
      </c>
      <c r="E23" s="519" t="s">
        <v>87</v>
      </c>
      <c r="F23" s="521"/>
      <c r="G23" s="515"/>
      <c r="H23" s="566"/>
    </row>
    <row r="24" spans="1:54" ht="24" customHeight="1" x14ac:dyDescent="0.2">
      <c r="A24" s="511">
        <v>7130310040</v>
      </c>
      <c r="B24" s="512" t="s">
        <v>88</v>
      </c>
      <c r="C24" s="513" t="s">
        <v>84</v>
      </c>
      <c r="D24" s="514">
        <v>82.57</v>
      </c>
      <c r="E24" s="519" t="s">
        <v>89</v>
      </c>
      <c r="F24" s="521"/>
      <c r="G24" s="515"/>
      <c r="H24" s="566"/>
    </row>
    <row r="25" spans="1:54" s="524" customFormat="1" ht="24" customHeight="1" x14ac:dyDescent="0.2">
      <c r="A25" s="511">
        <v>7130310041</v>
      </c>
      <c r="B25" s="512" t="s">
        <v>90</v>
      </c>
      <c r="C25" s="513" t="s">
        <v>68</v>
      </c>
      <c r="D25" s="514">
        <v>155884.82</v>
      </c>
      <c r="E25" s="519" t="s">
        <v>91</v>
      </c>
      <c r="F25" s="522" t="s">
        <v>66</v>
      </c>
      <c r="G25" s="515"/>
      <c r="H25" s="566"/>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row>
    <row r="26" spans="1:54" ht="24" customHeight="1" x14ac:dyDescent="0.2">
      <c r="A26" s="511">
        <v>7130310042</v>
      </c>
      <c r="B26" s="512" t="s">
        <v>92</v>
      </c>
      <c r="C26" s="520" t="s">
        <v>64</v>
      </c>
      <c r="D26" s="514">
        <v>53904.480000000003</v>
      </c>
      <c r="E26" s="519" t="s">
        <v>93</v>
      </c>
      <c r="F26" s="521"/>
      <c r="G26" s="515"/>
      <c r="H26" s="566"/>
    </row>
    <row r="27" spans="1:54" ht="24" customHeight="1" x14ac:dyDescent="0.2">
      <c r="A27" s="511">
        <v>7130310044</v>
      </c>
      <c r="B27" s="521" t="s">
        <v>88</v>
      </c>
      <c r="C27" s="520" t="s">
        <v>64</v>
      </c>
      <c r="D27" s="514">
        <v>78294.95</v>
      </c>
      <c r="E27" s="519" t="s">
        <v>94</v>
      </c>
      <c r="F27" s="521"/>
      <c r="G27" s="515"/>
      <c r="H27" s="566"/>
    </row>
    <row r="28" spans="1:54" ht="24" customHeight="1" x14ac:dyDescent="0.2">
      <c r="A28" s="518">
        <v>7130310005</v>
      </c>
      <c r="B28" s="521" t="s">
        <v>95</v>
      </c>
      <c r="C28" s="520" t="s">
        <v>64</v>
      </c>
      <c r="D28" s="514">
        <v>124428.86</v>
      </c>
      <c r="E28" s="519" t="s">
        <v>1919</v>
      </c>
      <c r="F28" s="521"/>
      <c r="G28" s="515"/>
      <c r="H28" s="566"/>
    </row>
    <row r="29" spans="1:54" customFormat="1" ht="24" customHeight="1" x14ac:dyDescent="0.2">
      <c r="A29" s="526">
        <v>7130310049</v>
      </c>
      <c r="B29" s="229" t="s">
        <v>96</v>
      </c>
      <c r="C29" s="230" t="s">
        <v>64</v>
      </c>
      <c r="D29" s="514"/>
      <c r="E29" s="228"/>
      <c r="F29" s="228"/>
      <c r="G29" s="527" t="s">
        <v>97</v>
      </c>
      <c r="H29" s="33"/>
    </row>
    <row r="30" spans="1:54" customFormat="1" ht="24" customHeight="1" x14ac:dyDescent="0.2">
      <c r="A30" s="528">
        <v>7130310050</v>
      </c>
      <c r="B30" s="229" t="s">
        <v>98</v>
      </c>
      <c r="C30" s="230" t="s">
        <v>64</v>
      </c>
      <c r="D30" s="514"/>
      <c r="E30" s="228"/>
      <c r="F30" s="228"/>
      <c r="G30" s="527" t="s">
        <v>97</v>
      </c>
      <c r="H30" s="33"/>
    </row>
    <row r="31" spans="1:54" ht="24" customHeight="1" x14ac:dyDescent="0.2">
      <c r="A31" s="518">
        <v>7130310051</v>
      </c>
      <c r="B31" s="521" t="s">
        <v>99</v>
      </c>
      <c r="C31" s="520" t="s">
        <v>64</v>
      </c>
      <c r="D31" s="514">
        <v>1261856.97</v>
      </c>
      <c r="E31" s="519" t="s">
        <v>100</v>
      </c>
      <c r="F31" s="521"/>
      <c r="G31" s="515"/>
      <c r="H31" s="566"/>
    </row>
    <row r="32" spans="1:54" ht="24" customHeight="1" x14ac:dyDescent="0.2">
      <c r="A32" s="518">
        <v>7130310052</v>
      </c>
      <c r="B32" s="521" t="s">
        <v>101</v>
      </c>
      <c r="C32" s="520" t="s">
        <v>64</v>
      </c>
      <c r="D32" s="514">
        <v>1549001.42</v>
      </c>
      <c r="E32" s="521"/>
      <c r="F32" s="521"/>
      <c r="G32" s="515"/>
      <c r="H32" s="566"/>
    </row>
    <row r="33" spans="1:54" ht="24" customHeight="1" x14ac:dyDescent="0.2">
      <c r="A33" s="518">
        <v>7130310053</v>
      </c>
      <c r="B33" s="521" t="s">
        <v>102</v>
      </c>
      <c r="C33" s="520" t="s">
        <v>64</v>
      </c>
      <c r="D33" s="514">
        <v>1770446.7</v>
      </c>
      <c r="E33" s="519" t="s">
        <v>103</v>
      </c>
      <c r="F33" s="521"/>
      <c r="G33" s="515"/>
      <c r="H33" s="566"/>
    </row>
    <row r="34" spans="1:54" ht="24" customHeight="1" x14ac:dyDescent="0.2">
      <c r="A34" s="518">
        <v>7130310054</v>
      </c>
      <c r="B34" s="521" t="s">
        <v>104</v>
      </c>
      <c r="C34" s="520" t="s">
        <v>64</v>
      </c>
      <c r="D34" s="514">
        <v>2251305.92</v>
      </c>
      <c r="E34" s="519" t="s">
        <v>105</v>
      </c>
      <c r="F34" s="521"/>
      <c r="G34" s="515"/>
      <c r="H34" s="566"/>
    </row>
    <row r="35" spans="1:54" ht="24" customHeight="1" x14ac:dyDescent="0.2">
      <c r="A35" s="518">
        <v>7130310055</v>
      </c>
      <c r="B35" s="529" t="s">
        <v>106</v>
      </c>
      <c r="C35" s="520" t="s">
        <v>17</v>
      </c>
      <c r="D35" s="514">
        <v>23652.11</v>
      </c>
      <c r="E35" s="521"/>
      <c r="F35" s="521"/>
      <c r="G35" s="515"/>
      <c r="H35" s="566"/>
    </row>
    <row r="36" spans="1:54" ht="26.25" customHeight="1" x14ac:dyDescent="0.2">
      <c r="A36" s="518">
        <v>7130310056</v>
      </c>
      <c r="B36" s="529" t="s">
        <v>107</v>
      </c>
      <c r="C36" s="520" t="s">
        <v>17</v>
      </c>
      <c r="D36" s="514">
        <v>33788.720000000001</v>
      </c>
      <c r="E36" s="521"/>
      <c r="F36" s="521"/>
      <c r="G36" s="515"/>
      <c r="H36" s="566"/>
    </row>
    <row r="37" spans="1:54" ht="26.25" customHeight="1" x14ac:dyDescent="0.2">
      <c r="A37" s="518">
        <v>7130310057</v>
      </c>
      <c r="B37" s="519" t="s">
        <v>108</v>
      </c>
      <c r="C37" s="514" t="s">
        <v>64</v>
      </c>
      <c r="D37" s="514">
        <v>495665.5</v>
      </c>
      <c r="E37" s="519" t="s">
        <v>109</v>
      </c>
      <c r="F37" s="521"/>
      <c r="G37" s="515"/>
      <c r="H37" s="566"/>
    </row>
    <row r="38" spans="1:54" ht="25.5" customHeight="1" x14ac:dyDescent="0.2">
      <c r="A38" s="518">
        <v>7130310058</v>
      </c>
      <c r="B38" s="519" t="s">
        <v>110</v>
      </c>
      <c r="C38" s="514" t="s">
        <v>64</v>
      </c>
      <c r="D38" s="514">
        <v>702519.06</v>
      </c>
      <c r="E38" s="521"/>
      <c r="F38" s="521"/>
      <c r="G38" s="515"/>
      <c r="H38" s="566"/>
    </row>
    <row r="39" spans="1:54" ht="24.75" customHeight="1" x14ac:dyDescent="0.2">
      <c r="A39" s="518">
        <v>7130310059</v>
      </c>
      <c r="B39" s="519" t="s">
        <v>111</v>
      </c>
      <c r="C39" s="514" t="s">
        <v>64</v>
      </c>
      <c r="D39" s="514">
        <v>852602.08</v>
      </c>
      <c r="E39" s="521"/>
      <c r="F39" s="521"/>
      <c r="G39" s="515"/>
      <c r="H39" s="566"/>
    </row>
    <row r="40" spans="1:54" ht="27" customHeight="1" x14ac:dyDescent="0.2">
      <c r="A40" s="518">
        <v>7130310060</v>
      </c>
      <c r="B40" s="519" t="s">
        <v>112</v>
      </c>
      <c r="C40" s="514" t="s">
        <v>64</v>
      </c>
      <c r="D40" s="514">
        <v>996159.76</v>
      </c>
      <c r="E40" s="521"/>
      <c r="F40" s="521"/>
      <c r="G40" s="515"/>
      <c r="H40" s="566"/>
    </row>
    <row r="41" spans="1:54" ht="27.75" customHeight="1" x14ac:dyDescent="0.2">
      <c r="A41" s="518">
        <v>7130310061</v>
      </c>
      <c r="B41" s="529" t="s">
        <v>113</v>
      </c>
      <c r="C41" s="520" t="s">
        <v>17</v>
      </c>
      <c r="D41" s="514">
        <v>5162.16</v>
      </c>
      <c r="E41" s="519" t="s">
        <v>114</v>
      </c>
      <c r="F41" s="521"/>
      <c r="G41" s="515"/>
      <c r="H41" s="566"/>
    </row>
    <row r="42" spans="1:54" ht="26.25" customHeight="1" x14ac:dyDescent="0.2">
      <c r="A42" s="518">
        <v>7130310062</v>
      </c>
      <c r="B42" s="529" t="s">
        <v>115</v>
      </c>
      <c r="C42" s="520" t="s">
        <v>17</v>
      </c>
      <c r="D42" s="514">
        <v>5432.36</v>
      </c>
      <c r="E42" s="519" t="s">
        <v>114</v>
      </c>
      <c r="F42" s="521"/>
      <c r="G42" s="515"/>
      <c r="H42" s="566"/>
    </row>
    <row r="43" spans="1:54" ht="26.25" customHeight="1" x14ac:dyDescent="0.2">
      <c r="A43" s="511">
        <v>7130310063</v>
      </c>
      <c r="B43" s="519" t="s">
        <v>116</v>
      </c>
      <c r="C43" s="514" t="s">
        <v>64</v>
      </c>
      <c r="D43" s="514">
        <v>70034.83</v>
      </c>
      <c r="E43" s="519" t="s">
        <v>117</v>
      </c>
      <c r="F43" s="521"/>
      <c r="G43" s="523"/>
      <c r="H43" s="566"/>
    </row>
    <row r="44" spans="1:54" s="524" customFormat="1" ht="26.25" customHeight="1" x14ac:dyDescent="0.2">
      <c r="A44" s="511">
        <v>7130310065</v>
      </c>
      <c r="B44" s="519" t="s">
        <v>118</v>
      </c>
      <c r="C44" s="514" t="s">
        <v>64</v>
      </c>
      <c r="D44" s="514">
        <v>148104.56</v>
      </c>
      <c r="E44" s="519" t="s">
        <v>119</v>
      </c>
      <c r="F44" s="522" t="s">
        <v>66</v>
      </c>
      <c r="G44" s="523"/>
      <c r="H44" s="566"/>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row>
    <row r="45" spans="1:54" ht="27" customHeight="1" x14ac:dyDescent="0.2">
      <c r="A45" s="511">
        <v>7130310066</v>
      </c>
      <c r="B45" s="519" t="s">
        <v>120</v>
      </c>
      <c r="C45" s="514" t="s">
        <v>64</v>
      </c>
      <c r="D45" s="514">
        <v>148104.56</v>
      </c>
      <c r="E45" s="519" t="s">
        <v>121</v>
      </c>
      <c r="F45" s="522"/>
      <c r="G45" s="530"/>
      <c r="H45" s="566"/>
    </row>
    <row r="46" spans="1:54" ht="27" customHeight="1" x14ac:dyDescent="0.2">
      <c r="A46" s="511">
        <v>7130310068</v>
      </c>
      <c r="B46" s="531" t="s">
        <v>1164</v>
      </c>
      <c r="C46" s="532" t="s">
        <v>64</v>
      </c>
      <c r="D46" s="514">
        <v>347689.59</v>
      </c>
      <c r="E46" s="519"/>
      <c r="F46" s="522"/>
      <c r="G46" s="516"/>
      <c r="H46" s="566"/>
    </row>
    <row r="47" spans="1:54" ht="27.75" customHeight="1" x14ac:dyDescent="0.2">
      <c r="A47" s="511">
        <v>7130310092</v>
      </c>
      <c r="B47" s="531" t="s">
        <v>1165</v>
      </c>
      <c r="C47" s="532" t="s">
        <v>64</v>
      </c>
      <c r="D47" s="514">
        <v>434070.29</v>
      </c>
      <c r="E47" s="519"/>
      <c r="F47" s="522"/>
      <c r="G47" s="516"/>
      <c r="H47" s="566"/>
    </row>
    <row r="48" spans="1:54" s="524" customFormat="1" ht="27" customHeight="1" x14ac:dyDescent="0.2">
      <c r="A48" s="518">
        <v>7130310070</v>
      </c>
      <c r="B48" s="519" t="s">
        <v>122</v>
      </c>
      <c r="C48" s="514" t="s">
        <v>64</v>
      </c>
      <c r="D48" s="514">
        <v>82309.59</v>
      </c>
      <c r="E48" s="521" t="s">
        <v>123</v>
      </c>
      <c r="F48" s="522" t="s">
        <v>66</v>
      </c>
      <c r="G48" s="529"/>
      <c r="H48" s="566"/>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row>
    <row r="49" spans="1:54" s="524" customFormat="1" ht="27" customHeight="1" x14ac:dyDescent="0.2">
      <c r="A49" s="518">
        <v>7130310073</v>
      </c>
      <c r="B49" s="519" t="s">
        <v>124</v>
      </c>
      <c r="C49" s="514" t="s">
        <v>64</v>
      </c>
      <c r="D49" s="514">
        <v>71568.87</v>
      </c>
      <c r="E49" s="521" t="s">
        <v>125</v>
      </c>
      <c r="F49" s="522" t="s">
        <v>66</v>
      </c>
      <c r="G49" s="529"/>
      <c r="H49" s="56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row>
    <row r="50" spans="1:54" ht="24" customHeight="1" x14ac:dyDescent="0.2">
      <c r="A50" s="518">
        <v>7130640032</v>
      </c>
      <c r="B50" s="519" t="s">
        <v>1166</v>
      </c>
      <c r="C50" s="514" t="s">
        <v>64</v>
      </c>
      <c r="D50" s="514">
        <v>1788194.18</v>
      </c>
      <c r="E50" s="519" t="s">
        <v>1166</v>
      </c>
      <c r="F50" s="522"/>
      <c r="G50" s="516"/>
      <c r="H50" s="566"/>
    </row>
    <row r="51" spans="1:54" ht="24" customHeight="1" x14ac:dyDescent="0.2">
      <c r="A51" s="518">
        <v>7130310075</v>
      </c>
      <c r="B51" s="512" t="s">
        <v>1167</v>
      </c>
      <c r="C51" s="520" t="s">
        <v>64</v>
      </c>
      <c r="D51" s="514">
        <v>2696585.82</v>
      </c>
      <c r="E51" s="519" t="s">
        <v>126</v>
      </c>
      <c r="F51" s="521"/>
      <c r="G51" s="533"/>
      <c r="H51" s="566"/>
    </row>
    <row r="52" spans="1:54" ht="24" customHeight="1" x14ac:dyDescent="0.2">
      <c r="A52" s="518">
        <v>7130310076</v>
      </c>
      <c r="B52" s="519" t="s">
        <v>127</v>
      </c>
      <c r="C52" s="513" t="s">
        <v>64</v>
      </c>
      <c r="D52" s="514">
        <v>719636.08</v>
      </c>
      <c r="E52" s="519" t="s">
        <v>128</v>
      </c>
      <c r="F52" s="534"/>
      <c r="G52" s="533"/>
      <c r="H52" s="566"/>
    </row>
    <row r="53" spans="1:54" ht="24" customHeight="1" x14ac:dyDescent="0.2">
      <c r="A53" s="518">
        <v>7130310077</v>
      </c>
      <c r="B53" s="519" t="s">
        <v>129</v>
      </c>
      <c r="C53" s="513" t="s">
        <v>64</v>
      </c>
      <c r="D53" s="514">
        <v>728093.92</v>
      </c>
      <c r="E53" s="519" t="s">
        <v>130</v>
      </c>
      <c r="F53" s="521"/>
      <c r="G53" s="533"/>
      <c r="H53" s="566"/>
    </row>
    <row r="54" spans="1:54" ht="24" customHeight="1" x14ac:dyDescent="0.2">
      <c r="A54" s="518">
        <v>7130310078</v>
      </c>
      <c r="B54" s="519" t="s">
        <v>131</v>
      </c>
      <c r="C54" s="513" t="s">
        <v>64</v>
      </c>
      <c r="D54" s="514">
        <v>1085734.76</v>
      </c>
      <c r="E54" s="519" t="s">
        <v>132</v>
      </c>
      <c r="F54" s="521"/>
      <c r="G54" s="533"/>
      <c r="H54" s="566"/>
    </row>
    <row r="55" spans="1:54" ht="24" customHeight="1" x14ac:dyDescent="0.2">
      <c r="A55" s="518">
        <v>7130310079</v>
      </c>
      <c r="B55" s="519" t="s">
        <v>133</v>
      </c>
      <c r="C55" s="513" t="s">
        <v>64</v>
      </c>
      <c r="D55" s="514">
        <v>1315486.73</v>
      </c>
      <c r="E55" s="519" t="s">
        <v>134</v>
      </c>
      <c r="F55" s="521"/>
      <c r="G55" s="533"/>
      <c r="H55" s="566"/>
    </row>
    <row r="56" spans="1:54" ht="24" customHeight="1" x14ac:dyDescent="0.2">
      <c r="A56" s="518">
        <v>7130310080</v>
      </c>
      <c r="B56" s="519" t="s">
        <v>135</v>
      </c>
      <c r="C56" s="513" t="s">
        <v>64</v>
      </c>
      <c r="D56" s="514">
        <v>2026826.97</v>
      </c>
      <c r="E56" s="519" t="s">
        <v>136</v>
      </c>
      <c r="F56" s="521"/>
      <c r="G56" s="533"/>
      <c r="H56" s="566"/>
    </row>
    <row r="57" spans="1:54" ht="38.25" customHeight="1" x14ac:dyDescent="0.2">
      <c r="A57" s="511">
        <v>7130310082</v>
      </c>
      <c r="B57" s="535" t="s">
        <v>137</v>
      </c>
      <c r="C57" s="513" t="s">
        <v>84</v>
      </c>
      <c r="D57" s="514">
        <v>18.55</v>
      </c>
      <c r="E57" s="535" t="s">
        <v>138</v>
      </c>
      <c r="F57" s="521"/>
      <c r="G57" s="536"/>
      <c r="H57" s="566"/>
    </row>
    <row r="58" spans="1:54" ht="30" customHeight="1" x14ac:dyDescent="0.2">
      <c r="A58" s="518">
        <v>7130310083</v>
      </c>
      <c r="B58" s="519" t="s">
        <v>139</v>
      </c>
      <c r="C58" s="537" t="s">
        <v>64</v>
      </c>
      <c r="D58" s="514">
        <v>461175.65</v>
      </c>
      <c r="E58" s="519" t="s">
        <v>140</v>
      </c>
      <c r="F58" s="521"/>
      <c r="G58" s="536"/>
      <c r="H58" s="566"/>
    </row>
    <row r="59" spans="1:54" ht="27" customHeight="1" x14ac:dyDescent="0.2">
      <c r="A59" s="518">
        <v>7130310084</v>
      </c>
      <c r="B59" s="519" t="s">
        <v>141</v>
      </c>
      <c r="C59" s="537" t="s">
        <v>64</v>
      </c>
      <c r="D59" s="514">
        <v>562336.76</v>
      </c>
      <c r="E59" s="519" t="s">
        <v>142</v>
      </c>
      <c r="F59" s="521"/>
      <c r="G59" s="536"/>
      <c r="H59" s="566"/>
    </row>
    <row r="60" spans="1:54" ht="31.5" customHeight="1" x14ac:dyDescent="0.2">
      <c r="A60" s="518">
        <v>7130310085</v>
      </c>
      <c r="B60" s="519" t="s">
        <v>143</v>
      </c>
      <c r="C60" s="537" t="s">
        <v>64</v>
      </c>
      <c r="D60" s="514">
        <v>848959.91</v>
      </c>
      <c r="E60" s="519" t="s">
        <v>144</v>
      </c>
      <c r="F60" s="521"/>
      <c r="G60" s="536"/>
      <c r="H60" s="566"/>
    </row>
    <row r="61" spans="1:54" ht="27" customHeight="1" x14ac:dyDescent="0.2">
      <c r="A61" s="518">
        <v>7130310086</v>
      </c>
      <c r="B61" s="519" t="s">
        <v>145</v>
      </c>
      <c r="C61" s="537" t="s">
        <v>64</v>
      </c>
      <c r="D61" s="514">
        <v>1621553.1</v>
      </c>
      <c r="E61" s="519" t="s">
        <v>146</v>
      </c>
      <c r="F61" s="521"/>
      <c r="G61" s="536"/>
      <c r="H61" s="566"/>
    </row>
    <row r="62" spans="1:54" ht="28.5" customHeight="1" x14ac:dyDescent="0.2">
      <c r="A62" s="518">
        <v>7130310087</v>
      </c>
      <c r="B62" s="519" t="s">
        <v>147</v>
      </c>
      <c r="C62" s="537" t="s">
        <v>64</v>
      </c>
      <c r="D62" s="514">
        <v>2060909.69</v>
      </c>
      <c r="E62" s="519" t="s">
        <v>148</v>
      </c>
      <c r="F62" s="521"/>
      <c r="G62" s="536"/>
      <c r="H62" s="566"/>
    </row>
    <row r="63" spans="1:54" ht="28.5" customHeight="1" x14ac:dyDescent="0.2">
      <c r="A63" s="518">
        <v>7130310088</v>
      </c>
      <c r="B63" s="531" t="s">
        <v>149</v>
      </c>
      <c r="C63" s="538" t="s">
        <v>17</v>
      </c>
      <c r="D63" s="514">
        <v>44927.39</v>
      </c>
      <c r="E63" s="531" t="s">
        <v>150</v>
      </c>
      <c r="F63" s="521"/>
      <c r="G63" s="536"/>
      <c r="H63" s="566"/>
    </row>
    <row r="64" spans="1:54" ht="39" customHeight="1" x14ac:dyDescent="0.2">
      <c r="A64" s="518">
        <v>7130310089</v>
      </c>
      <c r="B64" s="531" t="s">
        <v>151</v>
      </c>
      <c r="C64" s="538" t="s">
        <v>17</v>
      </c>
      <c r="D64" s="514">
        <v>75761.41</v>
      </c>
      <c r="E64" s="531" t="s">
        <v>152</v>
      </c>
      <c r="F64" s="521"/>
      <c r="G64" s="536"/>
      <c r="H64" s="566"/>
    </row>
    <row r="65" spans="1:54" ht="39.75" customHeight="1" x14ac:dyDescent="0.2">
      <c r="A65" s="518">
        <v>7130310090</v>
      </c>
      <c r="B65" s="531" t="s">
        <v>153</v>
      </c>
      <c r="C65" s="538" t="s">
        <v>6</v>
      </c>
      <c r="D65" s="514">
        <v>84839.48</v>
      </c>
      <c r="E65" s="531" t="s">
        <v>154</v>
      </c>
      <c r="F65" s="521"/>
      <c r="G65" s="536"/>
      <c r="H65" s="566"/>
    </row>
    <row r="66" spans="1:54" s="524" customFormat="1" ht="24" customHeight="1" x14ac:dyDescent="0.2">
      <c r="A66" s="511">
        <v>7130310652</v>
      </c>
      <c r="B66" s="512" t="s">
        <v>155</v>
      </c>
      <c r="C66" s="513" t="s">
        <v>68</v>
      </c>
      <c r="D66" s="514">
        <v>61275.97</v>
      </c>
      <c r="E66" s="519" t="s">
        <v>156</v>
      </c>
      <c r="F66" s="534"/>
      <c r="G66" s="533"/>
      <c r="H66" s="566"/>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row>
    <row r="67" spans="1:54" s="524" customFormat="1" ht="24" customHeight="1" x14ac:dyDescent="0.2">
      <c r="A67" s="511">
        <v>7130310652</v>
      </c>
      <c r="B67" s="512" t="s">
        <v>157</v>
      </c>
      <c r="C67" s="513" t="s">
        <v>68</v>
      </c>
      <c r="D67" s="514"/>
      <c r="E67" s="519" t="s">
        <v>156</v>
      </c>
      <c r="F67" s="534"/>
      <c r="G67" s="539" t="s">
        <v>97</v>
      </c>
      <c r="H67" s="566"/>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row>
    <row r="68" spans="1:54" s="524" customFormat="1" ht="24" customHeight="1" x14ac:dyDescent="0.2">
      <c r="A68" s="511">
        <v>7130310654</v>
      </c>
      <c r="B68" s="512" t="s">
        <v>158</v>
      </c>
      <c r="C68" s="513" t="s">
        <v>68</v>
      </c>
      <c r="D68" s="514">
        <v>109817.24</v>
      </c>
      <c r="E68" s="519" t="s">
        <v>159</v>
      </c>
      <c r="F68" s="534"/>
      <c r="G68" s="533"/>
      <c r="H68" s="566"/>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row>
    <row r="69" spans="1:54" s="524" customFormat="1" ht="24" customHeight="1" x14ac:dyDescent="0.2">
      <c r="A69" s="511">
        <v>7130310654</v>
      </c>
      <c r="B69" s="512" t="s">
        <v>160</v>
      </c>
      <c r="C69" s="513" t="s">
        <v>68</v>
      </c>
      <c r="D69" s="514"/>
      <c r="E69" s="519" t="s">
        <v>159</v>
      </c>
      <c r="F69" s="534"/>
      <c r="G69" s="539" t="s">
        <v>97</v>
      </c>
      <c r="H69" s="566"/>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row>
    <row r="70" spans="1:54" s="524" customFormat="1" ht="24" customHeight="1" x14ac:dyDescent="0.2">
      <c r="A70" s="511">
        <v>7130310658</v>
      </c>
      <c r="B70" s="512" t="s">
        <v>161</v>
      </c>
      <c r="C70" s="513" t="s">
        <v>68</v>
      </c>
      <c r="D70" s="514">
        <v>209642.82</v>
      </c>
      <c r="E70" s="519" t="s">
        <v>162</v>
      </c>
      <c r="F70" s="534"/>
      <c r="G70" s="533"/>
      <c r="H70" s="566"/>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row>
    <row r="71" spans="1:54" ht="24" customHeight="1" x14ac:dyDescent="0.2">
      <c r="A71" s="511">
        <v>7130310681</v>
      </c>
      <c r="B71" s="512" t="s">
        <v>163</v>
      </c>
      <c r="C71" s="513" t="s">
        <v>68</v>
      </c>
      <c r="D71" s="514">
        <v>263053.28999999998</v>
      </c>
      <c r="E71" s="519" t="s">
        <v>164</v>
      </c>
      <c r="F71" s="534"/>
      <c r="G71" s="529"/>
      <c r="H71" s="566"/>
    </row>
    <row r="72" spans="1:54" s="524" customFormat="1" ht="24" customHeight="1" x14ac:dyDescent="0.2">
      <c r="A72" s="511">
        <v>7130310660</v>
      </c>
      <c r="B72" s="512" t="s">
        <v>165</v>
      </c>
      <c r="C72" s="513" t="s">
        <v>68</v>
      </c>
      <c r="D72" s="514">
        <v>309615.01</v>
      </c>
      <c r="E72" s="519" t="s">
        <v>164</v>
      </c>
      <c r="F72" s="534"/>
      <c r="G72" s="533"/>
      <c r="H72" s="566"/>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row>
    <row r="73" spans="1:54" ht="24" customHeight="1" x14ac:dyDescent="0.2">
      <c r="A73" s="511">
        <v>7130310662</v>
      </c>
      <c r="B73" s="512" t="s">
        <v>166</v>
      </c>
      <c r="C73" s="513" t="s">
        <v>68</v>
      </c>
      <c r="D73" s="514">
        <v>271065.59999999998</v>
      </c>
      <c r="E73" s="519" t="s">
        <v>167</v>
      </c>
      <c r="F73" s="534"/>
      <c r="G73" s="533"/>
      <c r="H73" s="566"/>
    </row>
    <row r="74" spans="1:54" s="524" customFormat="1" ht="24" customHeight="1" x14ac:dyDescent="0.2">
      <c r="A74" s="518">
        <v>7130311008</v>
      </c>
      <c r="B74" s="512" t="s">
        <v>168</v>
      </c>
      <c r="C74" s="513" t="s">
        <v>169</v>
      </c>
      <c r="D74" s="514">
        <v>28365.06</v>
      </c>
      <c r="E74" s="519" t="s">
        <v>170</v>
      </c>
      <c r="F74" s="534"/>
      <c r="G74" s="533"/>
      <c r="H74" s="566"/>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row>
    <row r="75" spans="1:54" s="524" customFormat="1" ht="24" customHeight="1" x14ac:dyDescent="0.2">
      <c r="A75" s="511">
        <v>7130311009</v>
      </c>
      <c r="B75" s="512" t="s">
        <v>171</v>
      </c>
      <c r="C75" s="513" t="s">
        <v>169</v>
      </c>
      <c r="D75" s="514">
        <v>66411.649999999994</v>
      </c>
      <c r="E75" s="519" t="s">
        <v>172</v>
      </c>
      <c r="F75" s="534"/>
      <c r="G75" s="533"/>
      <c r="H75" s="566"/>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row>
    <row r="76" spans="1:54" s="524" customFormat="1" ht="24" customHeight="1" x14ac:dyDescent="0.2">
      <c r="A76" s="511">
        <v>7130311010</v>
      </c>
      <c r="B76" s="512" t="s">
        <v>127</v>
      </c>
      <c r="C76" s="513" t="s">
        <v>169</v>
      </c>
      <c r="D76" s="514">
        <v>89727.88</v>
      </c>
      <c r="E76" s="519" t="s">
        <v>173</v>
      </c>
      <c r="F76" s="534"/>
      <c r="G76" s="533"/>
      <c r="H76" s="566"/>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row>
    <row r="77" spans="1:54" s="524" customFormat="1" ht="24" customHeight="1" x14ac:dyDescent="0.2">
      <c r="A77" s="511">
        <v>7130311011</v>
      </c>
      <c r="B77" s="512" t="s">
        <v>174</v>
      </c>
      <c r="C77" s="513" t="s">
        <v>169</v>
      </c>
      <c r="D77" s="514">
        <v>175669.46</v>
      </c>
      <c r="E77" s="519" t="s">
        <v>175</v>
      </c>
      <c r="F77" s="534"/>
      <c r="G77" s="533"/>
      <c r="H77" s="566"/>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row>
    <row r="78" spans="1:54" s="524" customFormat="1" ht="24" customHeight="1" x14ac:dyDescent="0.2">
      <c r="A78" s="511">
        <v>7130311012</v>
      </c>
      <c r="B78" s="512" t="s">
        <v>176</v>
      </c>
      <c r="C78" s="513" t="s">
        <v>169</v>
      </c>
      <c r="D78" s="514">
        <v>345757.36</v>
      </c>
      <c r="E78" s="519" t="s">
        <v>177</v>
      </c>
      <c r="F78" s="534"/>
      <c r="G78" s="533"/>
      <c r="H78" s="566"/>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row>
    <row r="79" spans="1:54" s="524" customFormat="1" ht="24" customHeight="1" x14ac:dyDescent="0.2">
      <c r="A79" s="511">
        <v>7130311013</v>
      </c>
      <c r="B79" s="512" t="s">
        <v>135</v>
      </c>
      <c r="C79" s="513" t="s">
        <v>169</v>
      </c>
      <c r="D79" s="514">
        <v>432340.88</v>
      </c>
      <c r="E79" s="519" t="s">
        <v>178</v>
      </c>
      <c r="F79" s="534"/>
      <c r="G79" s="533"/>
      <c r="H79" s="566"/>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row>
    <row r="80" spans="1:54" customFormat="1" ht="24" customHeight="1" x14ac:dyDescent="0.2">
      <c r="A80" s="525">
        <v>7130311054</v>
      </c>
      <c r="B80" s="223" t="s">
        <v>179</v>
      </c>
      <c r="C80" s="227" t="s">
        <v>64</v>
      </c>
      <c r="D80" s="514"/>
      <c r="E80" s="226" t="s">
        <v>180</v>
      </c>
      <c r="F80" s="232"/>
      <c r="G80" s="539" t="s">
        <v>97</v>
      </c>
      <c r="H80" s="33"/>
    </row>
    <row r="81" spans="1:8" customFormat="1" ht="27.75" customHeight="1" x14ac:dyDescent="0.2">
      <c r="A81" s="525">
        <v>7130311057</v>
      </c>
      <c r="B81" s="223" t="s">
        <v>90</v>
      </c>
      <c r="C81" s="227" t="s">
        <v>64</v>
      </c>
      <c r="D81" s="514"/>
      <c r="E81" s="226" t="s">
        <v>181</v>
      </c>
      <c r="F81" s="232"/>
      <c r="G81" s="539" t="s">
        <v>97</v>
      </c>
      <c r="H81" s="33"/>
    </row>
    <row r="82" spans="1:8" customFormat="1" ht="28.5" customHeight="1" x14ac:dyDescent="0.2">
      <c r="A82" s="525">
        <v>7130311061</v>
      </c>
      <c r="B82" s="223" t="s">
        <v>182</v>
      </c>
      <c r="C82" s="227" t="s">
        <v>64</v>
      </c>
      <c r="D82" s="514"/>
      <c r="E82" s="226" t="s">
        <v>183</v>
      </c>
      <c r="F82" s="232"/>
      <c r="G82" s="539" t="s">
        <v>97</v>
      </c>
      <c r="H82" s="33"/>
    </row>
    <row r="83" spans="1:8" ht="24" customHeight="1" x14ac:dyDescent="0.2">
      <c r="A83" s="511">
        <v>7130311084</v>
      </c>
      <c r="B83" s="512" t="s">
        <v>92</v>
      </c>
      <c r="C83" s="520" t="s">
        <v>64</v>
      </c>
      <c r="D83" s="514">
        <v>82387.240000000005</v>
      </c>
      <c r="E83" s="519" t="s">
        <v>184</v>
      </c>
      <c r="F83" s="534"/>
      <c r="G83" s="533"/>
      <c r="H83" s="566"/>
    </row>
    <row r="84" spans="1:8" ht="24" customHeight="1" x14ac:dyDescent="0.2">
      <c r="A84" s="518">
        <v>7130320037</v>
      </c>
      <c r="B84" s="529" t="s">
        <v>185</v>
      </c>
      <c r="C84" s="520" t="s">
        <v>17</v>
      </c>
      <c r="D84" s="514">
        <v>13515.49</v>
      </c>
      <c r="E84" s="534"/>
      <c r="F84" s="534"/>
      <c r="G84" s="533"/>
      <c r="H84" s="566"/>
    </row>
    <row r="85" spans="1:8" ht="24" customHeight="1" x14ac:dyDescent="0.2">
      <c r="A85" s="518">
        <v>7130320038</v>
      </c>
      <c r="B85" s="529" t="s">
        <v>186</v>
      </c>
      <c r="C85" s="520" t="s">
        <v>17</v>
      </c>
      <c r="D85" s="514">
        <v>16894.36</v>
      </c>
      <c r="E85" s="519" t="s">
        <v>187</v>
      </c>
      <c r="F85" s="521"/>
      <c r="G85" s="533"/>
      <c r="H85" s="566"/>
    </row>
    <row r="86" spans="1:8" ht="24" customHeight="1" x14ac:dyDescent="0.2">
      <c r="A86" s="518">
        <v>7130320039</v>
      </c>
      <c r="B86" s="519" t="s">
        <v>188</v>
      </c>
      <c r="C86" s="520" t="s">
        <v>17</v>
      </c>
      <c r="D86" s="514">
        <v>20273.22</v>
      </c>
      <c r="E86" s="519" t="s">
        <v>189</v>
      </c>
      <c r="F86" s="521"/>
      <c r="G86" s="533"/>
      <c r="H86" s="566"/>
    </row>
    <row r="87" spans="1:8" ht="24" customHeight="1" x14ac:dyDescent="0.2">
      <c r="A87" s="518">
        <v>7130320040</v>
      </c>
      <c r="B87" s="519" t="s">
        <v>190</v>
      </c>
      <c r="C87" s="520" t="s">
        <v>17</v>
      </c>
      <c r="D87" s="514">
        <v>23652.11</v>
      </c>
      <c r="E87" s="519" t="s">
        <v>191</v>
      </c>
      <c r="F87" s="521"/>
      <c r="G87" s="533"/>
      <c r="H87" s="566"/>
    </row>
    <row r="88" spans="1:8" ht="24" customHeight="1" x14ac:dyDescent="0.2">
      <c r="A88" s="518">
        <v>7130320041</v>
      </c>
      <c r="B88" s="519" t="s">
        <v>192</v>
      </c>
      <c r="C88" s="520" t="s">
        <v>17</v>
      </c>
      <c r="D88" s="514">
        <v>25341.55</v>
      </c>
      <c r="E88" s="534"/>
      <c r="F88" s="534"/>
      <c r="G88" s="533"/>
      <c r="H88" s="566"/>
    </row>
    <row r="89" spans="1:8" ht="24" customHeight="1" x14ac:dyDescent="0.2">
      <c r="A89" s="518">
        <v>7130320042</v>
      </c>
      <c r="B89" s="519" t="s">
        <v>193</v>
      </c>
      <c r="C89" s="520" t="s">
        <v>17</v>
      </c>
      <c r="D89" s="514">
        <v>30409.85</v>
      </c>
      <c r="E89" s="534"/>
      <c r="F89" s="534"/>
      <c r="G89" s="533"/>
      <c r="H89" s="566"/>
    </row>
    <row r="90" spans="1:8" ht="27" customHeight="1" x14ac:dyDescent="0.2">
      <c r="A90" s="518">
        <v>7130320043</v>
      </c>
      <c r="B90" s="519" t="s">
        <v>36</v>
      </c>
      <c r="C90" s="520" t="s">
        <v>14</v>
      </c>
      <c r="D90" s="514">
        <v>1063.73</v>
      </c>
      <c r="E90" s="519" t="s">
        <v>194</v>
      </c>
      <c r="F90" s="521"/>
      <c r="G90" s="533"/>
      <c r="H90" s="566"/>
    </row>
    <row r="91" spans="1:8" ht="24" customHeight="1" x14ac:dyDescent="0.2">
      <c r="A91" s="540">
        <v>7130320044</v>
      </c>
      <c r="B91" s="519" t="s">
        <v>35</v>
      </c>
      <c r="C91" s="520" t="s">
        <v>14</v>
      </c>
      <c r="D91" s="514">
        <v>1149.04</v>
      </c>
      <c r="E91" s="534"/>
      <c r="F91" s="534"/>
      <c r="G91" s="533"/>
      <c r="H91" s="566"/>
    </row>
    <row r="92" spans="1:8" ht="24" customHeight="1" x14ac:dyDescent="0.2">
      <c r="A92" s="540">
        <v>7130320045</v>
      </c>
      <c r="B92" s="519" t="s">
        <v>195</v>
      </c>
      <c r="C92" s="520" t="s">
        <v>14</v>
      </c>
      <c r="D92" s="514">
        <v>34.130000000000003</v>
      </c>
      <c r="E92" s="534"/>
      <c r="F92" s="534"/>
      <c r="G92" s="533"/>
      <c r="H92" s="566"/>
    </row>
    <row r="93" spans="1:8" ht="24" customHeight="1" x14ac:dyDescent="0.2">
      <c r="A93" s="518">
        <v>7130320047</v>
      </c>
      <c r="B93" s="541" t="s">
        <v>196</v>
      </c>
      <c r="C93" s="542" t="s">
        <v>6</v>
      </c>
      <c r="D93" s="514">
        <v>5125.9399999999996</v>
      </c>
      <c r="E93" s="519" t="s">
        <v>197</v>
      </c>
      <c r="F93" s="543"/>
      <c r="G93" s="544"/>
      <c r="H93" s="566"/>
    </row>
    <row r="94" spans="1:8" ht="24" customHeight="1" x14ac:dyDescent="0.2">
      <c r="A94" s="518">
        <v>7130320048</v>
      </c>
      <c r="B94" s="519" t="s">
        <v>198</v>
      </c>
      <c r="C94" s="520" t="s">
        <v>17</v>
      </c>
      <c r="D94" s="514">
        <v>3269.37</v>
      </c>
      <c r="E94" s="519" t="s">
        <v>199</v>
      </c>
      <c r="F94" s="521"/>
      <c r="G94" s="533"/>
      <c r="H94" s="566"/>
    </row>
    <row r="95" spans="1:8" ht="24" customHeight="1" x14ac:dyDescent="0.2">
      <c r="A95" s="518">
        <v>7130320049</v>
      </c>
      <c r="B95" s="529" t="s">
        <v>200</v>
      </c>
      <c r="C95" s="520" t="s">
        <v>17</v>
      </c>
      <c r="D95" s="514">
        <v>3444.29</v>
      </c>
      <c r="E95" s="521"/>
      <c r="F95" s="521"/>
      <c r="G95" s="533"/>
      <c r="H95" s="566"/>
    </row>
    <row r="96" spans="1:8" ht="27.75" customHeight="1" x14ac:dyDescent="0.2">
      <c r="A96" s="518">
        <v>7130320053</v>
      </c>
      <c r="B96" s="519" t="s">
        <v>201</v>
      </c>
      <c r="C96" s="520" t="s">
        <v>6</v>
      </c>
      <c r="D96" s="514">
        <v>7.14</v>
      </c>
      <c r="E96" s="519" t="s">
        <v>202</v>
      </c>
      <c r="F96" s="521"/>
      <c r="G96" s="533"/>
      <c r="H96" s="566"/>
    </row>
    <row r="97" spans="1:8" ht="27.75" customHeight="1" x14ac:dyDescent="0.2">
      <c r="A97" s="518">
        <v>7130352010</v>
      </c>
      <c r="B97" s="519" t="s">
        <v>203</v>
      </c>
      <c r="C97" s="513" t="s">
        <v>17</v>
      </c>
      <c r="D97" s="514">
        <v>45282.62</v>
      </c>
      <c r="E97" s="519" t="s">
        <v>204</v>
      </c>
      <c r="F97" s="521"/>
      <c r="G97" s="533"/>
      <c r="H97" s="566"/>
    </row>
    <row r="98" spans="1:8" ht="24" customHeight="1" x14ac:dyDescent="0.2">
      <c r="A98" s="511">
        <v>7130352030</v>
      </c>
      <c r="B98" s="521" t="s">
        <v>205</v>
      </c>
      <c r="C98" s="520" t="s">
        <v>17</v>
      </c>
      <c r="D98" s="514">
        <v>1096.43</v>
      </c>
      <c r="E98" s="519" t="s">
        <v>207</v>
      </c>
      <c r="F98" s="521"/>
      <c r="G98" s="533"/>
      <c r="H98" s="566"/>
    </row>
    <row r="99" spans="1:8" ht="24" customHeight="1" x14ac:dyDescent="0.2">
      <c r="A99" s="511">
        <v>7130352031</v>
      </c>
      <c r="B99" s="521" t="s">
        <v>206</v>
      </c>
      <c r="C99" s="520" t="s">
        <v>17</v>
      </c>
      <c r="D99" s="514">
        <v>1096.43</v>
      </c>
      <c r="E99" s="519" t="s">
        <v>207</v>
      </c>
      <c r="F99" s="521"/>
      <c r="G99" s="533"/>
      <c r="H99" s="566"/>
    </row>
    <row r="100" spans="1:8" ht="24" customHeight="1" x14ac:dyDescent="0.2">
      <c r="A100" s="511">
        <v>7130352032</v>
      </c>
      <c r="B100" s="521" t="s">
        <v>208</v>
      </c>
      <c r="C100" s="520" t="s">
        <v>17</v>
      </c>
      <c r="D100" s="514">
        <v>1177.48</v>
      </c>
      <c r="E100" s="534"/>
      <c r="F100" s="534"/>
      <c r="G100" s="533"/>
      <c r="H100" s="566"/>
    </row>
    <row r="101" spans="1:8" ht="24" customHeight="1" x14ac:dyDescent="0.2">
      <c r="A101" s="511">
        <v>7130352033</v>
      </c>
      <c r="B101" s="521" t="s">
        <v>209</v>
      </c>
      <c r="C101" s="520" t="s">
        <v>17</v>
      </c>
      <c r="D101" s="514">
        <v>1655.31</v>
      </c>
      <c r="E101" s="534"/>
      <c r="F101" s="534"/>
      <c r="G101" s="533"/>
      <c r="H101" s="566"/>
    </row>
    <row r="102" spans="1:8" ht="24" customHeight="1" x14ac:dyDescent="0.2">
      <c r="A102" s="511">
        <v>7130352034</v>
      </c>
      <c r="B102" s="521" t="s">
        <v>210</v>
      </c>
      <c r="C102" s="520" t="s">
        <v>17</v>
      </c>
      <c r="D102" s="514">
        <v>2467.3200000000002</v>
      </c>
      <c r="E102" s="534"/>
      <c r="F102" s="534"/>
      <c r="G102" s="533"/>
      <c r="H102" s="566"/>
    </row>
    <row r="103" spans="1:8" ht="24" customHeight="1" x14ac:dyDescent="0.2">
      <c r="A103" s="511">
        <v>7130352035</v>
      </c>
      <c r="B103" s="521" t="s">
        <v>211</v>
      </c>
      <c r="C103" s="520" t="s">
        <v>17</v>
      </c>
      <c r="D103" s="514">
        <v>3987.53</v>
      </c>
      <c r="E103" s="534"/>
      <c r="F103" s="534"/>
      <c r="G103" s="533"/>
      <c r="H103" s="566"/>
    </row>
    <row r="104" spans="1:8" ht="24" customHeight="1" x14ac:dyDescent="0.2">
      <c r="A104" s="511">
        <v>7130352036</v>
      </c>
      <c r="B104" s="521" t="s">
        <v>212</v>
      </c>
      <c r="C104" s="520" t="s">
        <v>17</v>
      </c>
      <c r="D104" s="514">
        <v>5095.33</v>
      </c>
      <c r="E104" s="534"/>
      <c r="F104" s="534"/>
      <c r="G104" s="533"/>
      <c r="H104" s="566"/>
    </row>
    <row r="105" spans="1:8" ht="27.75" customHeight="1" x14ac:dyDescent="0.2">
      <c r="A105" s="518">
        <v>7130352037</v>
      </c>
      <c r="B105" s="519" t="s">
        <v>213</v>
      </c>
      <c r="C105" s="513" t="s">
        <v>17</v>
      </c>
      <c r="D105" s="514">
        <v>30528.26</v>
      </c>
      <c r="E105" s="519" t="s">
        <v>214</v>
      </c>
      <c r="F105" s="545"/>
      <c r="G105" s="533"/>
      <c r="H105" s="793"/>
    </row>
    <row r="106" spans="1:8" ht="24" customHeight="1" x14ac:dyDescent="0.2">
      <c r="A106" s="518">
        <v>7130352038</v>
      </c>
      <c r="B106" s="521" t="s">
        <v>215</v>
      </c>
      <c r="C106" s="520" t="s">
        <v>17</v>
      </c>
      <c r="D106" s="514">
        <v>18248.189999999999</v>
      </c>
      <c r="E106" s="519" t="s">
        <v>216</v>
      </c>
      <c r="F106" s="534"/>
      <c r="G106" s="533"/>
      <c r="H106" s="566"/>
    </row>
    <row r="107" spans="1:8" ht="24" customHeight="1" x14ac:dyDescent="0.2">
      <c r="A107" s="518">
        <v>7130352039</v>
      </c>
      <c r="B107" s="521" t="s">
        <v>217</v>
      </c>
      <c r="C107" s="520" t="s">
        <v>17</v>
      </c>
      <c r="D107" s="514">
        <v>18248.189999999999</v>
      </c>
      <c r="E107" s="519" t="s">
        <v>218</v>
      </c>
      <c r="F107" s="534"/>
      <c r="G107" s="533"/>
      <c r="H107" s="566"/>
    </row>
    <row r="108" spans="1:8" ht="24" customHeight="1" x14ac:dyDescent="0.2">
      <c r="A108" s="518">
        <v>7130352040</v>
      </c>
      <c r="B108" s="521" t="s">
        <v>219</v>
      </c>
      <c r="C108" s="520" t="s">
        <v>17</v>
      </c>
      <c r="D108" s="514">
        <v>24161.21</v>
      </c>
      <c r="E108" s="519" t="s">
        <v>220</v>
      </c>
      <c r="F108" s="534"/>
      <c r="G108" s="533"/>
      <c r="H108" s="566"/>
    </row>
    <row r="109" spans="1:8" ht="24" customHeight="1" x14ac:dyDescent="0.2">
      <c r="A109" s="518">
        <v>7130352041</v>
      </c>
      <c r="B109" s="521" t="s">
        <v>221</v>
      </c>
      <c r="C109" s="520" t="s">
        <v>17</v>
      </c>
      <c r="D109" s="514">
        <v>26424.47</v>
      </c>
      <c r="E109" s="519" t="s">
        <v>222</v>
      </c>
      <c r="F109" s="534"/>
      <c r="G109" s="533"/>
      <c r="H109" s="566"/>
    </row>
    <row r="110" spans="1:8" ht="24" customHeight="1" x14ac:dyDescent="0.2">
      <c r="A110" s="518">
        <v>7130352042</v>
      </c>
      <c r="B110" s="521" t="s">
        <v>223</v>
      </c>
      <c r="C110" s="520" t="s">
        <v>17</v>
      </c>
      <c r="D110" s="514">
        <v>26424.47</v>
      </c>
      <c r="E110" s="519" t="s">
        <v>224</v>
      </c>
      <c r="F110" s="534"/>
      <c r="G110" s="533"/>
      <c r="H110" s="566"/>
    </row>
    <row r="111" spans="1:8" ht="24" customHeight="1" x14ac:dyDescent="0.2">
      <c r="A111" s="518">
        <v>7130352043</v>
      </c>
      <c r="B111" s="521" t="s">
        <v>217</v>
      </c>
      <c r="C111" s="520" t="s">
        <v>17</v>
      </c>
      <c r="D111" s="514">
        <v>9485.75</v>
      </c>
      <c r="E111" s="519" t="s">
        <v>225</v>
      </c>
      <c r="F111" s="534"/>
      <c r="G111" s="533"/>
      <c r="H111" s="566"/>
    </row>
    <row r="112" spans="1:8" ht="24" customHeight="1" x14ac:dyDescent="0.2">
      <c r="A112" s="518">
        <v>7130352044</v>
      </c>
      <c r="B112" s="521" t="s">
        <v>221</v>
      </c>
      <c r="C112" s="520" t="s">
        <v>17</v>
      </c>
      <c r="D112" s="514">
        <v>11450.92</v>
      </c>
      <c r="E112" s="519" t="s">
        <v>226</v>
      </c>
      <c r="F112" s="534"/>
      <c r="G112" s="533"/>
      <c r="H112" s="566"/>
    </row>
    <row r="113" spans="1:8" ht="24" customHeight="1" x14ac:dyDescent="0.2">
      <c r="A113" s="518">
        <v>7130352045</v>
      </c>
      <c r="B113" s="521" t="s">
        <v>223</v>
      </c>
      <c r="C113" s="520" t="s">
        <v>17</v>
      </c>
      <c r="D113" s="514">
        <v>11780.32</v>
      </c>
      <c r="E113" s="519" t="s">
        <v>227</v>
      </c>
      <c r="F113" s="534"/>
      <c r="G113" s="533"/>
      <c r="H113" s="566"/>
    </row>
    <row r="114" spans="1:8" ht="24" customHeight="1" x14ac:dyDescent="0.2">
      <c r="A114" s="511">
        <v>7130352046</v>
      </c>
      <c r="B114" s="512" t="s">
        <v>228</v>
      </c>
      <c r="C114" s="513" t="s">
        <v>24</v>
      </c>
      <c r="D114" s="514">
        <v>4028.58</v>
      </c>
      <c r="E114" s="521" t="s">
        <v>229</v>
      </c>
      <c r="F114" s="534"/>
      <c r="G114" s="533"/>
      <c r="H114" s="566"/>
    </row>
    <row r="115" spans="1:8" ht="27" customHeight="1" x14ac:dyDescent="0.2">
      <c r="A115" s="518">
        <v>7130354274</v>
      </c>
      <c r="B115" s="519" t="s">
        <v>230</v>
      </c>
      <c r="C115" s="520" t="s">
        <v>53</v>
      </c>
      <c r="D115" s="514">
        <v>2.93</v>
      </c>
      <c r="E115" s="519" t="s">
        <v>231</v>
      </c>
      <c r="F115" s="534"/>
      <c r="G115" s="533"/>
      <c r="H115" s="566"/>
    </row>
    <row r="116" spans="1:8" ht="27.75" customHeight="1" x14ac:dyDescent="0.2">
      <c r="A116" s="518">
        <v>7130354275</v>
      </c>
      <c r="B116" s="519" t="s">
        <v>232</v>
      </c>
      <c r="C116" s="520" t="s">
        <v>53</v>
      </c>
      <c r="D116" s="514">
        <v>2.93</v>
      </c>
      <c r="E116" s="519" t="s">
        <v>233</v>
      </c>
      <c r="F116" s="534"/>
      <c r="G116" s="533"/>
      <c r="H116" s="566"/>
    </row>
    <row r="117" spans="1:8" ht="24" customHeight="1" x14ac:dyDescent="0.2">
      <c r="A117" s="518">
        <v>7130354276</v>
      </c>
      <c r="B117" s="519" t="s">
        <v>234</v>
      </c>
      <c r="C117" s="520" t="s">
        <v>53</v>
      </c>
      <c r="D117" s="514">
        <v>5.86</v>
      </c>
      <c r="E117" s="534"/>
      <c r="F117" s="534"/>
      <c r="G117" s="533"/>
      <c r="H117" s="566"/>
    </row>
    <row r="118" spans="1:8" ht="24" customHeight="1" x14ac:dyDescent="0.2">
      <c r="A118" s="518">
        <v>7130354277</v>
      </c>
      <c r="B118" s="519" t="s">
        <v>235</v>
      </c>
      <c r="C118" s="520" t="s">
        <v>53</v>
      </c>
      <c r="D118" s="514">
        <v>7.32</v>
      </c>
      <c r="E118" s="534"/>
      <c r="F118" s="534"/>
      <c r="G118" s="533"/>
      <c r="H118" s="566"/>
    </row>
    <row r="119" spans="1:8" ht="26.25" customHeight="1" x14ac:dyDescent="0.2">
      <c r="A119" s="518">
        <v>7130354278</v>
      </c>
      <c r="B119" s="519" t="s">
        <v>236</v>
      </c>
      <c r="C119" s="520" t="s">
        <v>53</v>
      </c>
      <c r="D119" s="514">
        <v>11.73</v>
      </c>
      <c r="E119" s="519" t="s">
        <v>237</v>
      </c>
      <c r="F119" s="534"/>
      <c r="G119" s="533"/>
      <c r="H119" s="566"/>
    </row>
    <row r="120" spans="1:8" ht="24.75" customHeight="1" x14ac:dyDescent="0.2">
      <c r="A120" s="518">
        <v>7130354279</v>
      </c>
      <c r="B120" s="519" t="s">
        <v>238</v>
      </c>
      <c r="C120" s="520" t="s">
        <v>53</v>
      </c>
      <c r="D120" s="514">
        <v>17.579999999999998</v>
      </c>
      <c r="E120" s="519" t="s">
        <v>239</v>
      </c>
      <c r="F120" s="534"/>
      <c r="G120" s="533"/>
      <c r="H120" s="566"/>
    </row>
    <row r="121" spans="1:8" ht="24" customHeight="1" x14ac:dyDescent="0.2">
      <c r="A121" s="518">
        <v>7130354280</v>
      </c>
      <c r="B121" s="519" t="s">
        <v>240</v>
      </c>
      <c r="C121" s="520" t="s">
        <v>53</v>
      </c>
      <c r="D121" s="514">
        <v>21.97</v>
      </c>
      <c r="E121" s="519" t="s">
        <v>241</v>
      </c>
      <c r="F121" s="534"/>
      <c r="G121" s="533"/>
      <c r="H121" s="566"/>
    </row>
    <row r="122" spans="1:8" ht="27" customHeight="1" x14ac:dyDescent="0.2">
      <c r="A122" s="518">
        <v>7130354281</v>
      </c>
      <c r="B122" s="519" t="s">
        <v>242</v>
      </c>
      <c r="C122" s="520" t="s">
        <v>53</v>
      </c>
      <c r="D122" s="514">
        <v>30.77</v>
      </c>
      <c r="E122" s="519" t="s">
        <v>243</v>
      </c>
      <c r="F122" s="534"/>
      <c r="G122" s="533"/>
      <c r="H122" s="566"/>
    </row>
    <row r="123" spans="1:8" ht="25.5" customHeight="1" x14ac:dyDescent="0.2">
      <c r="A123" s="518">
        <v>7130354282</v>
      </c>
      <c r="B123" s="519" t="s">
        <v>244</v>
      </c>
      <c r="C123" s="520" t="s">
        <v>53</v>
      </c>
      <c r="D123" s="514">
        <v>35.159999999999997</v>
      </c>
      <c r="E123" s="519" t="s">
        <v>245</v>
      </c>
      <c r="F123" s="521"/>
      <c r="G123" s="546"/>
      <c r="H123" s="566"/>
    </row>
    <row r="124" spans="1:8" ht="24" customHeight="1" x14ac:dyDescent="0.2">
      <c r="A124" s="518">
        <v>7130354283</v>
      </c>
      <c r="B124" s="519" t="s">
        <v>246</v>
      </c>
      <c r="C124" s="520" t="s">
        <v>53</v>
      </c>
      <c r="D124" s="514">
        <v>55.67</v>
      </c>
      <c r="E124" s="534"/>
      <c r="F124" s="534"/>
      <c r="G124" s="533"/>
      <c r="H124" s="566"/>
    </row>
    <row r="125" spans="1:8" ht="24" customHeight="1" x14ac:dyDescent="0.2">
      <c r="A125" s="518">
        <v>7130354284</v>
      </c>
      <c r="B125" s="519" t="s">
        <v>247</v>
      </c>
      <c r="C125" s="520" t="s">
        <v>53</v>
      </c>
      <c r="D125" s="514">
        <v>62.99</v>
      </c>
      <c r="E125" s="534"/>
      <c r="F125" s="534"/>
      <c r="G125" s="533"/>
      <c r="H125" s="566"/>
    </row>
    <row r="126" spans="1:8" ht="24" customHeight="1" x14ac:dyDescent="0.2">
      <c r="A126" s="518">
        <v>7130354285</v>
      </c>
      <c r="B126" s="519" t="s">
        <v>248</v>
      </c>
      <c r="C126" s="520" t="s">
        <v>53</v>
      </c>
      <c r="D126" s="514">
        <v>90.84</v>
      </c>
      <c r="E126" s="534"/>
      <c r="F126" s="534"/>
      <c r="G126" s="533"/>
      <c r="H126" s="566"/>
    </row>
    <row r="127" spans="1:8" ht="26.25" customHeight="1" x14ac:dyDescent="0.2">
      <c r="A127" s="518">
        <v>7130354286</v>
      </c>
      <c r="B127" s="519" t="s">
        <v>249</v>
      </c>
      <c r="C127" s="520" t="s">
        <v>53</v>
      </c>
      <c r="D127" s="514">
        <v>106.96</v>
      </c>
      <c r="E127" s="519" t="s">
        <v>250</v>
      </c>
      <c r="F127" s="534"/>
      <c r="G127" s="533"/>
      <c r="H127" s="566"/>
    </row>
    <row r="128" spans="1:8" ht="24" customHeight="1" x14ac:dyDescent="0.2">
      <c r="A128" s="518">
        <v>7130354287</v>
      </c>
      <c r="B128" s="519" t="s">
        <v>251</v>
      </c>
      <c r="C128" s="520" t="s">
        <v>53</v>
      </c>
      <c r="D128" s="514">
        <v>137.72999999999999</v>
      </c>
      <c r="E128" s="534"/>
      <c r="F128" s="534"/>
      <c r="G128" s="533"/>
      <c r="H128" s="566"/>
    </row>
    <row r="129" spans="1:8" ht="26.25" customHeight="1" x14ac:dyDescent="0.2">
      <c r="A129" s="518">
        <v>7130354442</v>
      </c>
      <c r="B129" s="519" t="s">
        <v>252</v>
      </c>
      <c r="C129" s="514" t="s">
        <v>53</v>
      </c>
      <c r="D129" s="514">
        <v>877.14</v>
      </c>
      <c r="E129" s="519" t="s">
        <v>253</v>
      </c>
      <c r="F129" s="521"/>
      <c r="G129" s="533"/>
      <c r="H129" s="566"/>
    </row>
    <row r="130" spans="1:8" ht="28.5" customHeight="1" x14ac:dyDescent="0.2">
      <c r="A130" s="518">
        <v>7130390003</v>
      </c>
      <c r="B130" s="519" t="s">
        <v>254</v>
      </c>
      <c r="C130" s="514" t="s">
        <v>53</v>
      </c>
      <c r="D130" s="514">
        <v>97.13</v>
      </c>
      <c r="E130" s="519" t="s">
        <v>1920</v>
      </c>
      <c r="F130" s="521"/>
      <c r="G130" s="533"/>
      <c r="H130" s="566"/>
    </row>
    <row r="131" spans="1:8" ht="27" customHeight="1" x14ac:dyDescent="0.2">
      <c r="A131" s="518">
        <v>7130390004</v>
      </c>
      <c r="B131" s="519" t="s">
        <v>255</v>
      </c>
      <c r="C131" s="514" t="s">
        <v>53</v>
      </c>
      <c r="D131" s="514">
        <v>126.53</v>
      </c>
      <c r="E131" s="519" t="s">
        <v>1921</v>
      </c>
      <c r="F131" s="521"/>
      <c r="G131" s="533"/>
      <c r="H131" s="566"/>
    </row>
    <row r="132" spans="1:8" ht="27" customHeight="1" x14ac:dyDescent="0.2">
      <c r="A132" s="518">
        <v>7130390005</v>
      </c>
      <c r="B132" s="519" t="s">
        <v>256</v>
      </c>
      <c r="C132" s="514" t="s">
        <v>53</v>
      </c>
      <c r="D132" s="514">
        <v>176.36</v>
      </c>
      <c r="E132" s="519" t="s">
        <v>257</v>
      </c>
      <c r="F132" s="521"/>
      <c r="G132" s="533"/>
      <c r="H132" s="566"/>
    </row>
    <row r="133" spans="1:8" ht="27.75" customHeight="1" x14ac:dyDescent="0.2">
      <c r="A133" s="518">
        <v>7130390006</v>
      </c>
      <c r="B133" s="519" t="s">
        <v>258</v>
      </c>
      <c r="C133" s="520" t="s">
        <v>14</v>
      </c>
      <c r="D133" s="514">
        <v>158.94999999999999</v>
      </c>
      <c r="E133" s="519" t="s">
        <v>259</v>
      </c>
      <c r="F133" s="521"/>
      <c r="G133" s="533"/>
      <c r="H133" s="566"/>
    </row>
    <row r="134" spans="1:8" ht="24" customHeight="1" x14ac:dyDescent="0.2">
      <c r="A134" s="518">
        <v>7130390007</v>
      </c>
      <c r="B134" s="519" t="s">
        <v>260</v>
      </c>
      <c r="C134" s="514" t="s">
        <v>53</v>
      </c>
      <c r="D134" s="514">
        <v>224.62</v>
      </c>
      <c r="E134" s="521" t="s">
        <v>261</v>
      </c>
      <c r="F134" s="521"/>
      <c r="G134" s="533"/>
      <c r="H134" s="566"/>
    </row>
    <row r="135" spans="1:8" ht="24" customHeight="1" x14ac:dyDescent="0.2">
      <c r="A135" s="518">
        <v>7130390019</v>
      </c>
      <c r="B135" s="519" t="s">
        <v>262</v>
      </c>
      <c r="C135" s="520" t="s">
        <v>53</v>
      </c>
      <c r="D135" s="514">
        <v>38.39</v>
      </c>
      <c r="E135" s="521" t="s">
        <v>263</v>
      </c>
      <c r="F135" s="521"/>
      <c r="G135" s="533"/>
      <c r="H135" s="566"/>
    </row>
    <row r="136" spans="1:8" ht="24" customHeight="1" x14ac:dyDescent="0.2">
      <c r="A136" s="518">
        <v>7130640040</v>
      </c>
      <c r="B136" s="547" t="s">
        <v>264</v>
      </c>
      <c r="C136" s="513" t="s">
        <v>265</v>
      </c>
      <c r="D136" s="514">
        <v>41658.1</v>
      </c>
      <c r="E136" s="547" t="s">
        <v>264</v>
      </c>
      <c r="F136" s="521"/>
      <c r="G136" s="536"/>
      <c r="H136" s="566"/>
    </row>
    <row r="137" spans="1:8" ht="24" customHeight="1" x14ac:dyDescent="0.2">
      <c r="A137" s="511">
        <v>7130600023</v>
      </c>
      <c r="B137" s="512" t="s">
        <v>266</v>
      </c>
      <c r="C137" s="513" t="s">
        <v>265</v>
      </c>
      <c r="D137" s="514">
        <v>49126.34</v>
      </c>
      <c r="E137" s="521" t="s">
        <v>267</v>
      </c>
      <c r="F137" s="521"/>
      <c r="G137" s="533"/>
      <c r="H137" s="566"/>
    </row>
    <row r="138" spans="1:8" ht="24" customHeight="1" x14ac:dyDescent="0.2">
      <c r="A138" s="511">
        <v>7130600032</v>
      </c>
      <c r="B138" s="512" t="s">
        <v>268</v>
      </c>
      <c r="C138" s="513" t="s">
        <v>265</v>
      </c>
      <c r="D138" s="514">
        <v>49126.34</v>
      </c>
      <c r="E138" s="521" t="s">
        <v>269</v>
      </c>
      <c r="F138" s="521"/>
      <c r="G138" s="533"/>
      <c r="H138" s="566"/>
    </row>
    <row r="139" spans="1:8" ht="24" customHeight="1" x14ac:dyDescent="0.2">
      <c r="A139" s="511">
        <v>7130600051</v>
      </c>
      <c r="B139" s="512" t="s">
        <v>270</v>
      </c>
      <c r="C139" s="513" t="s">
        <v>265</v>
      </c>
      <c r="D139" s="514">
        <v>49126.34</v>
      </c>
      <c r="E139" s="521" t="s">
        <v>271</v>
      </c>
      <c r="F139" s="521"/>
      <c r="G139" s="533"/>
      <c r="H139" s="566"/>
    </row>
    <row r="140" spans="1:8" ht="24" customHeight="1" x14ac:dyDescent="0.2">
      <c r="A140" s="511">
        <v>7130600166</v>
      </c>
      <c r="B140" s="512" t="s">
        <v>272</v>
      </c>
      <c r="C140" s="513" t="s">
        <v>265</v>
      </c>
      <c r="D140" s="514">
        <v>49126.34</v>
      </c>
      <c r="E140" s="521" t="s">
        <v>273</v>
      </c>
      <c r="F140" s="521"/>
      <c r="G140" s="533"/>
      <c r="H140" s="566"/>
    </row>
    <row r="141" spans="1:8" ht="24" customHeight="1" x14ac:dyDescent="0.2">
      <c r="A141" s="511">
        <v>7130600173</v>
      </c>
      <c r="B141" s="512" t="s">
        <v>274</v>
      </c>
      <c r="C141" s="513" t="s">
        <v>265</v>
      </c>
      <c r="D141" s="514">
        <v>52251.06</v>
      </c>
      <c r="E141" s="521" t="s">
        <v>275</v>
      </c>
      <c r="F141" s="521"/>
      <c r="G141" s="533"/>
      <c r="H141" s="566"/>
    </row>
    <row r="142" spans="1:8" ht="24" customHeight="1" x14ac:dyDescent="0.2">
      <c r="A142" s="511">
        <v>7130600230</v>
      </c>
      <c r="B142" s="512" t="s">
        <v>276</v>
      </c>
      <c r="C142" s="513" t="s">
        <v>265</v>
      </c>
      <c r="D142" s="514">
        <v>49126.34</v>
      </c>
      <c r="E142" s="521" t="s">
        <v>277</v>
      </c>
      <c r="F142" s="521"/>
      <c r="G142" s="533"/>
      <c r="H142" s="566"/>
    </row>
    <row r="143" spans="1:8" ht="24" customHeight="1" x14ac:dyDescent="0.2">
      <c r="A143" s="511">
        <v>7130600495</v>
      </c>
      <c r="B143" s="512" t="s">
        <v>278</v>
      </c>
      <c r="C143" s="513" t="s">
        <v>265</v>
      </c>
      <c r="D143" s="514">
        <v>52251.06</v>
      </c>
      <c r="E143" s="521" t="s">
        <v>279</v>
      </c>
      <c r="F143" s="521"/>
      <c r="G143" s="533"/>
      <c r="H143" s="566"/>
    </row>
    <row r="144" spans="1:8" customFormat="1" ht="24" customHeight="1" x14ac:dyDescent="0.2">
      <c r="A144" s="525">
        <v>7130600635</v>
      </c>
      <c r="B144" s="223" t="s">
        <v>280</v>
      </c>
      <c r="C144" s="224" t="s">
        <v>265</v>
      </c>
      <c r="D144" s="514"/>
      <c r="E144" s="228" t="s">
        <v>281</v>
      </c>
      <c r="F144" s="228"/>
      <c r="G144" s="527" t="s">
        <v>97</v>
      </c>
      <c r="H144" s="33"/>
    </row>
    <row r="145" spans="1:54" ht="24" customHeight="1" x14ac:dyDescent="0.2">
      <c r="A145" s="511">
        <v>7130600675</v>
      </c>
      <c r="B145" s="512" t="s">
        <v>282</v>
      </c>
      <c r="C145" s="513" t="s">
        <v>265</v>
      </c>
      <c r="D145" s="514">
        <v>61168.800000000003</v>
      </c>
      <c r="E145" s="521" t="s">
        <v>283</v>
      </c>
      <c r="F145" s="522"/>
      <c r="G145" s="529"/>
      <c r="H145" s="566"/>
    </row>
    <row r="146" spans="1:54" ht="24" customHeight="1" x14ac:dyDescent="0.2">
      <c r="A146" s="511">
        <v>7130601070</v>
      </c>
      <c r="B146" s="548" t="s">
        <v>284</v>
      </c>
      <c r="C146" s="513" t="s">
        <v>265</v>
      </c>
      <c r="D146" s="514">
        <v>75856.179999999993</v>
      </c>
      <c r="E146" s="519" t="s">
        <v>285</v>
      </c>
      <c r="F146" s="521"/>
      <c r="G146" s="533"/>
      <c r="H146" s="566"/>
    </row>
    <row r="147" spans="1:54" ht="24" customHeight="1" x14ac:dyDescent="0.2">
      <c r="A147" s="511">
        <v>7130601072</v>
      </c>
      <c r="B147" s="548" t="s">
        <v>286</v>
      </c>
      <c r="C147" s="513" t="s">
        <v>265</v>
      </c>
      <c r="D147" s="514">
        <v>75856.179999999993</v>
      </c>
      <c r="E147" s="521" t="s">
        <v>287</v>
      </c>
      <c r="F147" s="521"/>
      <c r="G147" s="533"/>
      <c r="H147" s="566"/>
    </row>
    <row r="148" spans="1:54" s="524" customFormat="1" ht="34.5" customHeight="1" x14ac:dyDescent="0.2">
      <c r="A148" s="511">
        <v>7130601958</v>
      </c>
      <c r="B148" s="512" t="s">
        <v>1600</v>
      </c>
      <c r="C148" s="513" t="s">
        <v>265</v>
      </c>
      <c r="D148" s="514">
        <v>57234.720000000001</v>
      </c>
      <c r="E148" s="519" t="s">
        <v>288</v>
      </c>
      <c r="F148" s="522"/>
      <c r="G148" s="522"/>
      <c r="H148" s="566"/>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7"/>
      <c r="BA148" s="507"/>
      <c r="BB148" s="507"/>
    </row>
    <row r="149" spans="1:54" s="524" customFormat="1" ht="30" customHeight="1" x14ac:dyDescent="0.2">
      <c r="A149" s="511">
        <v>7130601965</v>
      </c>
      <c r="B149" s="512" t="s">
        <v>1601</v>
      </c>
      <c r="C149" s="513" t="s">
        <v>265</v>
      </c>
      <c r="D149" s="514">
        <v>56821.72</v>
      </c>
      <c r="E149" s="519" t="s">
        <v>289</v>
      </c>
      <c r="F149" s="522"/>
      <c r="G149" s="522"/>
      <c r="H149" s="566"/>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row>
    <row r="150" spans="1:54" s="524" customFormat="1" ht="30" customHeight="1" x14ac:dyDescent="0.2">
      <c r="A150" s="549">
        <v>7130600012</v>
      </c>
      <c r="B150" s="547" t="s">
        <v>290</v>
      </c>
      <c r="C150" s="550" t="s">
        <v>265</v>
      </c>
      <c r="D150" s="514">
        <v>69845.38</v>
      </c>
      <c r="E150" s="519"/>
      <c r="F150" s="522"/>
      <c r="G150" s="536"/>
      <c r="H150" s="566"/>
      <c r="I150" s="507"/>
      <c r="J150" s="507"/>
      <c r="K150" s="507"/>
      <c r="L150" s="507"/>
      <c r="M150" s="507"/>
      <c r="N150" s="507"/>
      <c r="O150" s="507"/>
      <c r="P150" s="507"/>
      <c r="Q150" s="507"/>
      <c r="R150" s="507"/>
      <c r="S150" s="507"/>
      <c r="T150" s="507"/>
      <c r="U150" s="507"/>
      <c r="V150" s="507"/>
      <c r="W150" s="507"/>
      <c r="X150" s="507"/>
      <c r="Y150" s="507"/>
      <c r="Z150" s="507"/>
      <c r="AA150" s="507"/>
      <c r="AB150" s="507"/>
      <c r="AC150" s="507"/>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c r="AY150" s="507"/>
      <c r="AZ150" s="507"/>
      <c r="BA150" s="507"/>
      <c r="BB150" s="507"/>
    </row>
    <row r="151" spans="1:54" s="524" customFormat="1" ht="33.75" customHeight="1" x14ac:dyDescent="0.2">
      <c r="A151" s="551">
        <v>7130600011</v>
      </c>
      <c r="B151" s="547" t="s">
        <v>291</v>
      </c>
      <c r="C151" s="552" t="s">
        <v>265</v>
      </c>
      <c r="D151" s="514">
        <v>69609.38</v>
      </c>
      <c r="E151" s="519"/>
      <c r="F151" s="522"/>
      <c r="G151" s="536"/>
      <c r="H151" s="566"/>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7"/>
      <c r="BA151" s="507"/>
      <c r="BB151" s="507"/>
    </row>
    <row r="152" spans="1:54" ht="24" customHeight="1" x14ac:dyDescent="0.2">
      <c r="A152" s="511">
        <v>7130610206</v>
      </c>
      <c r="B152" s="512" t="s">
        <v>292</v>
      </c>
      <c r="C152" s="513" t="s">
        <v>265</v>
      </c>
      <c r="D152" s="514">
        <v>86441</v>
      </c>
      <c r="E152" s="521" t="s">
        <v>293</v>
      </c>
      <c r="F152" s="521"/>
      <c r="G152" s="533"/>
      <c r="H152" s="566"/>
    </row>
    <row r="153" spans="1:54" s="524" customFormat="1" ht="24" customHeight="1" x14ac:dyDescent="0.2">
      <c r="A153" s="511">
        <v>7130810243</v>
      </c>
      <c r="B153" s="512" t="s">
        <v>1602</v>
      </c>
      <c r="C153" s="513" t="s">
        <v>6</v>
      </c>
      <c r="D153" s="514">
        <v>4179.74</v>
      </c>
      <c r="E153" s="521"/>
      <c r="F153" s="521"/>
      <c r="G153" s="521"/>
      <c r="H153" s="566"/>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7"/>
      <c r="AL153" s="507"/>
      <c r="AM153" s="507"/>
      <c r="AN153" s="507"/>
      <c r="AO153" s="507"/>
      <c r="AP153" s="507"/>
      <c r="AQ153" s="507"/>
      <c r="AR153" s="507"/>
      <c r="AS153" s="507"/>
      <c r="AT153" s="507"/>
      <c r="AU153" s="507"/>
      <c r="AV153" s="507"/>
      <c r="AW153" s="507"/>
      <c r="AX153" s="507"/>
      <c r="AY153" s="507"/>
      <c r="AZ153" s="507"/>
      <c r="BA153" s="507"/>
      <c r="BB153" s="507"/>
    </row>
    <row r="154" spans="1:54" s="524" customFormat="1" ht="24" customHeight="1" x14ac:dyDescent="0.2">
      <c r="A154" s="511">
        <v>7130620013</v>
      </c>
      <c r="B154" s="512" t="s">
        <v>1603</v>
      </c>
      <c r="C154" s="513" t="s">
        <v>6</v>
      </c>
      <c r="D154" s="514">
        <v>156.63999999999999</v>
      </c>
      <c r="E154" s="519" t="s">
        <v>294</v>
      </c>
      <c r="F154" s="521"/>
      <c r="G154" s="533"/>
      <c r="H154" s="566"/>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7"/>
      <c r="AL154" s="507"/>
      <c r="AM154" s="507"/>
      <c r="AN154" s="507"/>
      <c r="AO154" s="507"/>
      <c r="AP154" s="507"/>
      <c r="AQ154" s="507"/>
      <c r="AR154" s="507"/>
      <c r="AS154" s="507"/>
      <c r="AT154" s="507"/>
      <c r="AU154" s="507"/>
      <c r="AV154" s="507"/>
      <c r="AW154" s="507"/>
      <c r="AX154" s="507"/>
      <c r="AY154" s="507"/>
      <c r="AZ154" s="507"/>
      <c r="BA154" s="507"/>
      <c r="BB154" s="507"/>
    </row>
    <row r="155" spans="1:54" ht="24" customHeight="1" x14ac:dyDescent="0.2">
      <c r="A155" s="511">
        <v>7130620049</v>
      </c>
      <c r="B155" s="512" t="s">
        <v>295</v>
      </c>
      <c r="C155" s="513" t="s">
        <v>10</v>
      </c>
      <c r="D155" s="514">
        <v>87.55</v>
      </c>
      <c r="E155" s="521"/>
      <c r="F155" s="521"/>
      <c r="G155" s="533"/>
      <c r="H155" s="566"/>
    </row>
    <row r="156" spans="1:54" ht="24" customHeight="1" x14ac:dyDescent="0.2">
      <c r="A156" s="511">
        <v>7130620133</v>
      </c>
      <c r="B156" s="512" t="s">
        <v>26</v>
      </c>
      <c r="C156" s="513" t="s">
        <v>10</v>
      </c>
      <c r="D156" s="514">
        <v>121.12</v>
      </c>
      <c r="E156" s="521" t="s">
        <v>296</v>
      </c>
      <c r="F156" s="521"/>
      <c r="G156" s="533"/>
      <c r="H156" s="566"/>
    </row>
    <row r="157" spans="1:54" ht="24" customHeight="1" x14ac:dyDescent="0.2">
      <c r="A157" s="511">
        <v>7130620140</v>
      </c>
      <c r="B157" s="512" t="s">
        <v>30</v>
      </c>
      <c r="C157" s="513" t="s">
        <v>10</v>
      </c>
      <c r="D157" s="514">
        <v>121.12</v>
      </c>
      <c r="E157" s="521" t="s">
        <v>297</v>
      </c>
      <c r="F157" s="521"/>
      <c r="G157" s="533"/>
      <c r="H157" s="566"/>
    </row>
    <row r="158" spans="1:54" ht="24" customHeight="1" x14ac:dyDescent="0.2">
      <c r="A158" s="511">
        <v>7130620573</v>
      </c>
      <c r="B158" s="512" t="s">
        <v>298</v>
      </c>
      <c r="C158" s="513" t="s">
        <v>10</v>
      </c>
      <c r="D158" s="514">
        <v>87.55</v>
      </c>
      <c r="E158" s="521" t="s">
        <v>299</v>
      </c>
      <c r="F158" s="521"/>
      <c r="G158" s="533"/>
      <c r="H158" s="566"/>
    </row>
    <row r="159" spans="1:54" ht="24" customHeight="1" x14ac:dyDescent="0.2">
      <c r="A159" s="511">
        <v>7130620575</v>
      </c>
      <c r="B159" s="512" t="s">
        <v>300</v>
      </c>
      <c r="C159" s="513" t="s">
        <v>10</v>
      </c>
      <c r="D159" s="514">
        <v>89.02</v>
      </c>
      <c r="E159" s="519" t="s">
        <v>301</v>
      </c>
      <c r="F159" s="521"/>
      <c r="G159" s="533"/>
      <c r="H159" s="566"/>
    </row>
    <row r="160" spans="1:54" ht="24" customHeight="1" x14ac:dyDescent="0.2">
      <c r="A160" s="511">
        <v>7130620577</v>
      </c>
      <c r="B160" s="512" t="s">
        <v>302</v>
      </c>
      <c r="C160" s="513" t="s">
        <v>10</v>
      </c>
      <c r="D160" s="514">
        <v>89.02</v>
      </c>
      <c r="E160" s="519" t="s">
        <v>303</v>
      </c>
      <c r="F160" s="521"/>
      <c r="G160" s="533"/>
      <c r="H160" s="566"/>
    </row>
    <row r="161" spans="1:54" ht="24" customHeight="1" x14ac:dyDescent="0.2">
      <c r="A161" s="511">
        <v>7130620609</v>
      </c>
      <c r="B161" s="512" t="s">
        <v>26</v>
      </c>
      <c r="C161" s="513" t="s">
        <v>10</v>
      </c>
      <c r="D161" s="514">
        <v>87.55</v>
      </c>
      <c r="E161" s="519" t="s">
        <v>304</v>
      </c>
      <c r="F161" s="521"/>
      <c r="G161" s="533"/>
      <c r="H161" s="566"/>
    </row>
    <row r="162" spans="1:54" ht="24" customHeight="1" x14ac:dyDescent="0.2">
      <c r="A162" s="511">
        <v>7130620614</v>
      </c>
      <c r="B162" s="512" t="s">
        <v>30</v>
      </c>
      <c r="C162" s="513" t="s">
        <v>10</v>
      </c>
      <c r="D162" s="514">
        <v>86.09</v>
      </c>
      <c r="E162" s="519" t="s">
        <v>305</v>
      </c>
      <c r="F162" s="521"/>
      <c r="G162" s="533"/>
      <c r="H162" s="566"/>
    </row>
    <row r="163" spans="1:54" ht="24" customHeight="1" x14ac:dyDescent="0.2">
      <c r="A163" s="511">
        <v>7130620619</v>
      </c>
      <c r="B163" s="512" t="s">
        <v>15</v>
      </c>
      <c r="C163" s="513" t="s">
        <v>10</v>
      </c>
      <c r="D163" s="514">
        <v>86.09</v>
      </c>
      <c r="E163" s="519" t="s">
        <v>306</v>
      </c>
      <c r="F163" s="521"/>
      <c r="G163" s="533"/>
      <c r="H163" s="566"/>
    </row>
    <row r="164" spans="1:54" ht="24" customHeight="1" x14ac:dyDescent="0.2">
      <c r="A164" s="511">
        <v>7130620621</v>
      </c>
      <c r="B164" s="512" t="s">
        <v>307</v>
      </c>
      <c r="C164" s="513" t="s">
        <v>10</v>
      </c>
      <c r="D164" s="514">
        <v>84.63</v>
      </c>
      <c r="E164" s="519" t="s">
        <v>308</v>
      </c>
      <c r="F164" s="521"/>
      <c r="G164" s="533"/>
      <c r="H164" s="566"/>
    </row>
    <row r="165" spans="1:54" ht="24" customHeight="1" x14ac:dyDescent="0.2">
      <c r="A165" s="511">
        <v>7130620625</v>
      </c>
      <c r="B165" s="512" t="s">
        <v>31</v>
      </c>
      <c r="C165" s="513" t="s">
        <v>10</v>
      </c>
      <c r="D165" s="514">
        <v>84.63</v>
      </c>
      <c r="E165" s="519" t="s">
        <v>309</v>
      </c>
      <c r="F165" s="521"/>
      <c r="G165" s="533"/>
      <c r="H165" s="566"/>
    </row>
    <row r="166" spans="1:54" ht="24" customHeight="1" x14ac:dyDescent="0.2">
      <c r="A166" s="511">
        <v>7130620627</v>
      </c>
      <c r="B166" s="512" t="s">
        <v>16</v>
      </c>
      <c r="C166" s="513" t="s">
        <v>10</v>
      </c>
      <c r="D166" s="514">
        <v>84.63</v>
      </c>
      <c r="E166" s="519" t="s">
        <v>310</v>
      </c>
      <c r="F166" s="521"/>
      <c r="G166" s="533"/>
      <c r="H166" s="566"/>
    </row>
    <row r="167" spans="1:54" ht="24" customHeight="1" x14ac:dyDescent="0.2">
      <c r="A167" s="511">
        <v>7130620631</v>
      </c>
      <c r="B167" s="512" t="s">
        <v>27</v>
      </c>
      <c r="C167" s="513" t="s">
        <v>10</v>
      </c>
      <c r="D167" s="514">
        <v>84.63</v>
      </c>
      <c r="E167" s="519" t="s">
        <v>311</v>
      </c>
      <c r="F167" s="521"/>
      <c r="G167" s="533"/>
      <c r="H167" s="566"/>
    </row>
    <row r="168" spans="1:54" ht="24" customHeight="1" x14ac:dyDescent="0.2">
      <c r="A168" s="511">
        <v>7130620636</v>
      </c>
      <c r="B168" s="512" t="s">
        <v>312</v>
      </c>
      <c r="C168" s="513" t="s">
        <v>10</v>
      </c>
      <c r="D168" s="514">
        <v>84.63</v>
      </c>
      <c r="E168" s="519" t="s">
        <v>313</v>
      </c>
      <c r="F168" s="521"/>
      <c r="G168" s="533"/>
      <c r="H168" s="566"/>
    </row>
    <row r="169" spans="1:54" ht="24" customHeight="1" x14ac:dyDescent="0.2">
      <c r="A169" s="511">
        <v>7130620637</v>
      </c>
      <c r="B169" s="512" t="s">
        <v>314</v>
      </c>
      <c r="C169" s="513" t="s">
        <v>10</v>
      </c>
      <c r="D169" s="514">
        <v>84.63</v>
      </c>
      <c r="E169" s="519" t="s">
        <v>315</v>
      </c>
      <c r="F169" s="521"/>
      <c r="G169" s="533"/>
      <c r="H169" s="566"/>
    </row>
    <row r="170" spans="1:54" ht="24" customHeight="1" x14ac:dyDescent="0.2">
      <c r="A170" s="511">
        <v>7130620713</v>
      </c>
      <c r="B170" s="512" t="s">
        <v>316</v>
      </c>
      <c r="C170" s="513" t="s">
        <v>10</v>
      </c>
      <c r="D170" s="514">
        <v>84.63</v>
      </c>
      <c r="E170" s="519" t="s">
        <v>317</v>
      </c>
      <c r="F170" s="521"/>
      <c r="G170" s="533"/>
      <c r="H170" s="566"/>
    </row>
    <row r="171" spans="1:54" ht="24" customHeight="1" x14ac:dyDescent="0.2">
      <c r="A171" s="511">
        <v>7130620716</v>
      </c>
      <c r="B171" s="512" t="s">
        <v>318</v>
      </c>
      <c r="C171" s="513" t="s">
        <v>10</v>
      </c>
      <c r="D171" s="514">
        <v>84.63</v>
      </c>
      <c r="E171" s="519" t="s">
        <v>319</v>
      </c>
      <c r="F171" s="521"/>
      <c r="G171" s="533"/>
      <c r="H171" s="566"/>
    </row>
    <row r="172" spans="1:54" ht="24" customHeight="1" x14ac:dyDescent="0.2">
      <c r="A172" s="511">
        <v>7130620719</v>
      </c>
      <c r="B172" s="512" t="s">
        <v>320</v>
      </c>
      <c r="C172" s="513" t="s">
        <v>10</v>
      </c>
      <c r="D172" s="514">
        <v>84.63</v>
      </c>
      <c r="E172" s="519" t="s">
        <v>321</v>
      </c>
      <c r="F172" s="521"/>
      <c r="G172" s="533"/>
      <c r="H172" s="566"/>
    </row>
    <row r="173" spans="1:54" ht="24" customHeight="1" x14ac:dyDescent="0.2">
      <c r="A173" s="511">
        <v>7130620829</v>
      </c>
      <c r="B173" s="512" t="s">
        <v>322</v>
      </c>
      <c r="C173" s="513" t="s">
        <v>10</v>
      </c>
      <c r="D173" s="514">
        <v>84.63</v>
      </c>
      <c r="E173" s="519" t="s">
        <v>323</v>
      </c>
      <c r="F173" s="521"/>
      <c r="G173" s="533"/>
      <c r="H173" s="566"/>
    </row>
    <row r="174" spans="1:54" s="524" customFormat="1" ht="24" customHeight="1" x14ac:dyDescent="0.2">
      <c r="A174" s="511">
        <v>7130621892</v>
      </c>
      <c r="B174" s="512" t="s">
        <v>1604</v>
      </c>
      <c r="C174" s="513" t="s">
        <v>6</v>
      </c>
      <c r="D174" s="514">
        <v>524.37</v>
      </c>
      <c r="E174" s="521" t="s">
        <v>324</v>
      </c>
      <c r="F174" s="521"/>
      <c r="G174" s="533"/>
      <c r="H174" s="566"/>
      <c r="I174" s="507"/>
      <c r="J174" s="507"/>
      <c r="K174" s="507"/>
      <c r="L174" s="507"/>
      <c r="M174" s="507"/>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row>
    <row r="175" spans="1:54" ht="24" customHeight="1" x14ac:dyDescent="0.2">
      <c r="A175" s="518">
        <v>7130622922</v>
      </c>
      <c r="B175" s="519" t="s">
        <v>325</v>
      </c>
      <c r="C175" s="513" t="s">
        <v>10</v>
      </c>
      <c r="D175" s="514">
        <v>158.44</v>
      </c>
      <c r="E175" s="521" t="s">
        <v>326</v>
      </c>
      <c r="F175" s="521"/>
      <c r="G175" s="533"/>
      <c r="H175" s="566"/>
    </row>
    <row r="176" spans="1:54" ht="24" customHeight="1" x14ac:dyDescent="0.2">
      <c r="A176" s="518">
        <v>7130640027</v>
      </c>
      <c r="B176" s="553" t="s">
        <v>327</v>
      </c>
      <c r="C176" s="554" t="s">
        <v>328</v>
      </c>
      <c r="D176" s="514">
        <v>1146.99</v>
      </c>
      <c r="E176" s="519" t="s">
        <v>329</v>
      </c>
      <c r="F176" s="521"/>
      <c r="G176" s="533"/>
      <c r="H176" s="566"/>
    </row>
    <row r="177" spans="1:11" ht="24" customHeight="1" x14ac:dyDescent="0.2">
      <c r="A177" s="518">
        <v>7130640028</v>
      </c>
      <c r="B177" s="555" t="s">
        <v>330</v>
      </c>
      <c r="C177" s="554" t="s">
        <v>53</v>
      </c>
      <c r="D177" s="514">
        <v>993.8</v>
      </c>
      <c r="E177" s="521" t="s">
        <v>331</v>
      </c>
      <c r="F177" s="521"/>
      <c r="G177" s="533"/>
      <c r="H177" s="566"/>
    </row>
    <row r="178" spans="1:11" ht="28.5" customHeight="1" x14ac:dyDescent="0.2">
      <c r="A178" s="511">
        <v>7130640029</v>
      </c>
      <c r="B178" s="555" t="s">
        <v>332</v>
      </c>
      <c r="C178" s="554" t="s">
        <v>25</v>
      </c>
      <c r="D178" s="514">
        <v>4038.12</v>
      </c>
      <c r="E178" s="519" t="s">
        <v>333</v>
      </c>
      <c r="F178" s="521"/>
      <c r="G178" s="533"/>
      <c r="H178" s="566"/>
    </row>
    <row r="179" spans="1:11" ht="27" customHeight="1" x14ac:dyDescent="0.2">
      <c r="A179" s="511">
        <v>7130640030</v>
      </c>
      <c r="B179" s="556" t="s">
        <v>334</v>
      </c>
      <c r="C179" s="557" t="s">
        <v>25</v>
      </c>
      <c r="D179" s="514">
        <v>4038.55</v>
      </c>
      <c r="E179" s="519"/>
      <c r="F179" s="521"/>
      <c r="G179" s="546"/>
      <c r="H179" s="566"/>
    </row>
    <row r="180" spans="1:11" ht="27" customHeight="1" x14ac:dyDescent="0.2">
      <c r="A180" s="511">
        <v>7130300496</v>
      </c>
      <c r="B180" s="556" t="s">
        <v>1157</v>
      </c>
      <c r="C180" s="557" t="s">
        <v>328</v>
      </c>
      <c r="D180" s="514">
        <v>1769.0000000000002</v>
      </c>
      <c r="E180" s="519"/>
      <c r="F180" s="521"/>
      <c r="G180" s="546" t="s">
        <v>1960</v>
      </c>
      <c r="H180" s="566"/>
    </row>
    <row r="181" spans="1:11" ht="27.75" customHeight="1" x14ac:dyDescent="0.2">
      <c r="A181" s="518">
        <v>7130640031</v>
      </c>
      <c r="B181" s="512" t="s">
        <v>335</v>
      </c>
      <c r="C181" s="558" t="s">
        <v>328</v>
      </c>
      <c r="D181" s="514">
        <v>2459</v>
      </c>
      <c r="E181" s="521"/>
      <c r="F181" s="521"/>
      <c r="G181" s="602" t="s">
        <v>1960</v>
      </c>
      <c r="H181" s="566"/>
    </row>
    <row r="182" spans="1:11" ht="28.5" customHeight="1" x14ac:dyDescent="0.2">
      <c r="A182" s="518">
        <v>7130640036</v>
      </c>
      <c r="B182" s="512" t="s">
        <v>336</v>
      </c>
      <c r="C182" s="559" t="s">
        <v>328</v>
      </c>
      <c r="D182" s="514">
        <v>4874</v>
      </c>
      <c r="E182" s="519" t="s">
        <v>337</v>
      </c>
      <c r="F182" s="521"/>
      <c r="G182" s="602" t="s">
        <v>1960</v>
      </c>
      <c r="H182" s="566"/>
    </row>
    <row r="183" spans="1:11" ht="24" customHeight="1" x14ac:dyDescent="0.2">
      <c r="A183" s="518">
        <v>7130640037</v>
      </c>
      <c r="B183" s="547" t="s">
        <v>338</v>
      </c>
      <c r="C183" s="538" t="s">
        <v>339</v>
      </c>
      <c r="D183" s="514">
        <v>1507.37</v>
      </c>
      <c r="E183" s="519"/>
      <c r="F183" s="521"/>
      <c r="G183" s="546"/>
      <c r="H183" s="566"/>
    </row>
    <row r="184" spans="1:11" ht="24" customHeight="1" x14ac:dyDescent="0.2">
      <c r="A184" s="518">
        <v>7130640038</v>
      </c>
      <c r="B184" s="519" t="s">
        <v>338</v>
      </c>
      <c r="C184" s="513" t="s">
        <v>340</v>
      </c>
      <c r="D184" s="514">
        <v>1177.18</v>
      </c>
      <c r="E184" s="519" t="s">
        <v>341</v>
      </c>
      <c r="F184" s="521"/>
      <c r="G184" s="519"/>
      <c r="H184" s="566"/>
    </row>
    <row r="185" spans="1:11" ht="24" customHeight="1" x14ac:dyDescent="0.2">
      <c r="A185" s="518">
        <v>7130640171</v>
      </c>
      <c r="B185" s="519" t="s">
        <v>342</v>
      </c>
      <c r="C185" s="513" t="s">
        <v>14</v>
      </c>
      <c r="D185" s="514">
        <v>110.71</v>
      </c>
      <c r="E185" s="519"/>
      <c r="F185" s="521"/>
      <c r="G185" s="546"/>
      <c r="H185" s="566"/>
    </row>
    <row r="186" spans="1:11" ht="24" customHeight="1" x14ac:dyDescent="0.2">
      <c r="A186" s="518">
        <v>7130641396</v>
      </c>
      <c r="B186" s="519" t="s">
        <v>343</v>
      </c>
      <c r="C186" s="520" t="s">
        <v>344</v>
      </c>
      <c r="D186" s="514">
        <v>228.74</v>
      </c>
      <c r="E186" s="521" t="s">
        <v>345</v>
      </c>
      <c r="F186" s="521"/>
      <c r="G186" s="533"/>
      <c r="H186" s="566"/>
    </row>
    <row r="187" spans="1:11" ht="26.25" customHeight="1" x14ac:dyDescent="0.2">
      <c r="A187" s="518">
        <v>7130642039</v>
      </c>
      <c r="B187" s="512" t="s">
        <v>346</v>
      </c>
      <c r="C187" s="513" t="s">
        <v>6</v>
      </c>
      <c r="D187" s="514">
        <v>902.45</v>
      </c>
      <c r="E187" s="521" t="s">
        <v>347</v>
      </c>
      <c r="F187" s="521"/>
      <c r="G187" s="533"/>
      <c r="H187" s="566"/>
    </row>
    <row r="188" spans="1:11" ht="24" customHeight="1" x14ac:dyDescent="0.2">
      <c r="A188" s="518">
        <v>7130642041</v>
      </c>
      <c r="B188" s="512" t="s">
        <v>348</v>
      </c>
      <c r="C188" s="513" t="s">
        <v>6</v>
      </c>
      <c r="D188" s="514">
        <v>4586.8</v>
      </c>
      <c r="E188" s="519" t="s">
        <v>349</v>
      </c>
      <c r="F188" s="521"/>
      <c r="G188" s="533"/>
      <c r="H188" s="566"/>
    </row>
    <row r="189" spans="1:11" customFormat="1" ht="63" customHeight="1" x14ac:dyDescent="0.2">
      <c r="A189" s="518">
        <v>7130650001</v>
      </c>
      <c r="B189" s="531" t="s">
        <v>350</v>
      </c>
      <c r="C189" s="513" t="s">
        <v>328</v>
      </c>
      <c r="D189" s="514" t="s">
        <v>1961</v>
      </c>
      <c r="E189" s="519"/>
      <c r="F189" s="561" t="s">
        <v>1188</v>
      </c>
      <c r="G189" s="562" t="s">
        <v>1178</v>
      </c>
      <c r="H189" s="33"/>
      <c r="K189" s="33"/>
    </row>
    <row r="190" spans="1:11" ht="82.5" customHeight="1" x14ac:dyDescent="0.2">
      <c r="A190" s="563"/>
      <c r="B190" s="531" t="s">
        <v>1176</v>
      </c>
      <c r="C190" s="564" t="s">
        <v>42</v>
      </c>
      <c r="D190" s="514">
        <v>2494</v>
      </c>
      <c r="E190" s="534"/>
      <c r="F190" s="515"/>
      <c r="G190" s="565" t="s">
        <v>593</v>
      </c>
      <c r="H190" s="566"/>
      <c r="K190" s="566"/>
    </row>
    <row r="191" spans="1:11" ht="74.25" customHeight="1" x14ac:dyDescent="0.2">
      <c r="A191" s="563"/>
      <c r="B191" s="531" t="s">
        <v>1177</v>
      </c>
      <c r="C191" s="564" t="s">
        <v>42</v>
      </c>
      <c r="D191" s="514">
        <v>2860</v>
      </c>
      <c r="E191" s="534"/>
      <c r="F191" s="515"/>
      <c r="G191" s="565" t="s">
        <v>1962</v>
      </c>
      <c r="H191" s="566"/>
      <c r="K191" s="566"/>
    </row>
    <row r="192" spans="1:11" ht="24" customHeight="1" x14ac:dyDescent="0.2">
      <c r="A192" s="518">
        <v>7130670027</v>
      </c>
      <c r="B192" s="519" t="s">
        <v>351</v>
      </c>
      <c r="C192" s="520" t="s">
        <v>53</v>
      </c>
      <c r="D192" s="514">
        <v>149.25</v>
      </c>
      <c r="E192" s="534"/>
      <c r="F192" s="534"/>
      <c r="G192" s="533"/>
      <c r="H192" s="566"/>
    </row>
    <row r="193" spans="1:54" ht="29.25" customHeight="1" x14ac:dyDescent="0.2">
      <c r="A193" s="518">
        <v>7130797532</v>
      </c>
      <c r="B193" s="519" t="s">
        <v>352</v>
      </c>
      <c r="C193" s="520" t="s">
        <v>53</v>
      </c>
      <c r="D193" s="514">
        <v>784.09</v>
      </c>
      <c r="E193" s="519" t="s">
        <v>353</v>
      </c>
      <c r="F193" s="521"/>
      <c r="G193" s="533"/>
      <c r="H193" s="566"/>
    </row>
    <row r="194" spans="1:54" ht="27.75" customHeight="1" x14ac:dyDescent="0.2">
      <c r="A194" s="518">
        <v>7130797533</v>
      </c>
      <c r="B194" s="519" t="s">
        <v>354</v>
      </c>
      <c r="C194" s="520" t="s">
        <v>53</v>
      </c>
      <c r="D194" s="514">
        <v>569.12</v>
      </c>
      <c r="E194" s="521" t="s">
        <v>355</v>
      </c>
      <c r="F194" s="521"/>
      <c r="G194" s="533"/>
      <c r="H194" s="566"/>
    </row>
    <row r="195" spans="1:54" ht="24" customHeight="1" x14ac:dyDescent="0.2">
      <c r="A195" s="511">
        <v>7130800012</v>
      </c>
      <c r="B195" s="512" t="s">
        <v>356</v>
      </c>
      <c r="C195" s="513" t="s">
        <v>14</v>
      </c>
      <c r="D195" s="514">
        <v>2371.1800000000044</v>
      </c>
      <c r="E195" s="521" t="s">
        <v>357</v>
      </c>
      <c r="F195" s="521"/>
      <c r="G195" s="515" t="s">
        <v>1960</v>
      </c>
      <c r="H195" s="566"/>
    </row>
    <row r="196" spans="1:54" customFormat="1" ht="24" customHeight="1" x14ac:dyDescent="0.2">
      <c r="A196" s="560">
        <v>7130800014</v>
      </c>
      <c r="B196" s="226" t="s">
        <v>358</v>
      </c>
      <c r="C196" s="227" t="s">
        <v>14</v>
      </c>
      <c r="D196" s="514"/>
      <c r="E196" s="228"/>
      <c r="F196" s="228"/>
      <c r="G196" s="539" t="s">
        <v>97</v>
      </c>
      <c r="H196" s="33"/>
    </row>
    <row r="197" spans="1:54" ht="24" customHeight="1" x14ac:dyDescent="0.2">
      <c r="A197" s="511">
        <v>7130800033</v>
      </c>
      <c r="B197" s="512" t="s">
        <v>359</v>
      </c>
      <c r="C197" s="513" t="s">
        <v>14</v>
      </c>
      <c r="D197" s="514">
        <v>4613.6900000000005</v>
      </c>
      <c r="E197" s="521" t="s">
        <v>360</v>
      </c>
      <c r="F197" s="521"/>
      <c r="G197" s="515" t="s">
        <v>1960</v>
      </c>
      <c r="H197" s="566"/>
    </row>
    <row r="198" spans="1:54" customFormat="1" ht="24" customHeight="1" x14ac:dyDescent="0.2">
      <c r="A198" s="560">
        <v>7130800068</v>
      </c>
      <c r="B198" s="226" t="s">
        <v>361</v>
      </c>
      <c r="C198" s="227" t="s">
        <v>14</v>
      </c>
      <c r="D198" s="514"/>
      <c r="E198" s="226" t="s">
        <v>362</v>
      </c>
      <c r="F198" s="228"/>
      <c r="G198" s="539" t="s">
        <v>97</v>
      </c>
      <c r="H198" s="33"/>
    </row>
    <row r="199" spans="1:54" customFormat="1" ht="24" customHeight="1" x14ac:dyDescent="0.2">
      <c r="A199" s="525">
        <v>7130800672</v>
      </c>
      <c r="B199" s="223" t="s">
        <v>363</v>
      </c>
      <c r="C199" s="224" t="s">
        <v>14</v>
      </c>
      <c r="D199" s="514"/>
      <c r="E199" s="226" t="s">
        <v>364</v>
      </c>
      <c r="F199" s="228"/>
      <c r="G199" s="539" t="s">
        <v>97</v>
      </c>
      <c r="H199" s="33"/>
      <c r="K199" s="33"/>
    </row>
    <row r="200" spans="1:54" s="524" customFormat="1" ht="24" customHeight="1" x14ac:dyDescent="0.2">
      <c r="A200" s="511">
        <v>7130810005</v>
      </c>
      <c r="B200" s="512" t="s">
        <v>1876</v>
      </c>
      <c r="C200" s="513" t="s">
        <v>6</v>
      </c>
      <c r="D200" s="514">
        <v>110.19</v>
      </c>
      <c r="E200" s="521" t="s">
        <v>365</v>
      </c>
      <c r="F200" s="521"/>
      <c r="G200" s="533"/>
      <c r="H200" s="566"/>
      <c r="I200" s="507"/>
      <c r="J200" s="507"/>
      <c r="K200" s="507"/>
      <c r="L200" s="507"/>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row>
    <row r="201" spans="1:54" s="524" customFormat="1" ht="24" customHeight="1" x14ac:dyDescent="0.2">
      <c r="A201" s="511">
        <v>7130810006</v>
      </c>
      <c r="B201" s="512" t="s">
        <v>1874</v>
      </c>
      <c r="C201" s="513" t="s">
        <v>17</v>
      </c>
      <c r="D201" s="514">
        <v>8079.4</v>
      </c>
      <c r="E201" s="519" t="s">
        <v>366</v>
      </c>
      <c r="F201" s="521"/>
      <c r="G201" s="533"/>
      <c r="H201" s="566"/>
      <c r="I201" s="507"/>
      <c r="J201" s="507"/>
      <c r="K201" s="507"/>
      <c r="L201" s="507"/>
      <c r="M201" s="507"/>
      <c r="N201" s="507"/>
      <c r="O201" s="507"/>
      <c r="P201" s="507"/>
      <c r="Q201" s="507"/>
      <c r="R201" s="507"/>
      <c r="S201" s="507"/>
      <c r="T201" s="507"/>
      <c r="U201" s="507"/>
      <c r="V201" s="507"/>
      <c r="W201" s="507"/>
      <c r="X201" s="507"/>
      <c r="Y201" s="507"/>
      <c r="Z201" s="507"/>
      <c r="AA201" s="507"/>
      <c r="AB201" s="507"/>
      <c r="AC201" s="507"/>
      <c r="AD201" s="507"/>
      <c r="AE201" s="507"/>
      <c r="AF201" s="507"/>
      <c r="AG201" s="507"/>
      <c r="AH201" s="507"/>
      <c r="AI201" s="507"/>
      <c r="AJ201" s="507"/>
      <c r="AK201" s="507"/>
      <c r="AL201" s="507"/>
      <c r="AM201" s="507"/>
      <c r="AN201" s="507"/>
      <c r="AO201" s="507"/>
      <c r="AP201" s="507"/>
      <c r="AQ201" s="507"/>
      <c r="AR201" s="507"/>
      <c r="AS201" s="507"/>
      <c r="AT201" s="507"/>
      <c r="AU201" s="507"/>
      <c r="AV201" s="507"/>
      <c r="AW201" s="507"/>
      <c r="AX201" s="507"/>
      <c r="AY201" s="507"/>
      <c r="AZ201" s="507"/>
      <c r="BA201" s="507"/>
      <c r="BB201" s="507"/>
    </row>
    <row r="202" spans="1:54" s="524" customFormat="1" ht="24" customHeight="1" x14ac:dyDescent="0.2">
      <c r="A202" s="511">
        <v>7130810208</v>
      </c>
      <c r="B202" s="512" t="s">
        <v>1605</v>
      </c>
      <c r="C202" s="513" t="s">
        <v>17</v>
      </c>
      <c r="D202" s="514">
        <v>10130.1</v>
      </c>
      <c r="E202" s="519"/>
      <c r="F202" s="521"/>
      <c r="G202" s="521"/>
      <c r="H202" s="566"/>
      <c r="I202" s="507"/>
      <c r="J202" s="507"/>
      <c r="K202" s="507"/>
      <c r="L202" s="507"/>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07"/>
      <c r="AL202" s="507"/>
      <c r="AM202" s="507"/>
      <c r="AN202" s="507"/>
      <c r="AO202" s="507"/>
      <c r="AP202" s="507"/>
      <c r="AQ202" s="507"/>
      <c r="AR202" s="507"/>
      <c r="AS202" s="507"/>
      <c r="AT202" s="507"/>
      <c r="AU202" s="507"/>
      <c r="AV202" s="507"/>
      <c r="AW202" s="507"/>
      <c r="AX202" s="507"/>
      <c r="AY202" s="507"/>
      <c r="AZ202" s="507"/>
      <c r="BA202" s="507"/>
      <c r="BB202" s="507"/>
    </row>
    <row r="203" spans="1:54" s="524" customFormat="1" ht="24" customHeight="1" x14ac:dyDescent="0.2">
      <c r="A203" s="511">
        <v>7130870005</v>
      </c>
      <c r="B203" s="512" t="s">
        <v>367</v>
      </c>
      <c r="C203" s="513" t="s">
        <v>7</v>
      </c>
      <c r="D203" s="514">
        <v>179.23</v>
      </c>
      <c r="E203" s="521" t="s">
        <v>368</v>
      </c>
      <c r="F203" s="521"/>
      <c r="G203" s="533"/>
      <c r="H203" s="566"/>
      <c r="I203" s="507"/>
      <c r="J203" s="507"/>
      <c r="K203" s="507"/>
      <c r="L203" s="507"/>
      <c r="M203" s="507"/>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07"/>
      <c r="AL203" s="507"/>
      <c r="AM203" s="507"/>
      <c r="AN203" s="507"/>
      <c r="AO203" s="507"/>
      <c r="AP203" s="507"/>
      <c r="AQ203" s="507"/>
      <c r="AR203" s="507"/>
      <c r="AS203" s="507"/>
      <c r="AT203" s="507"/>
      <c r="AU203" s="507"/>
      <c r="AV203" s="507"/>
      <c r="AW203" s="507"/>
      <c r="AX203" s="507"/>
      <c r="AY203" s="507"/>
      <c r="AZ203" s="507"/>
      <c r="BA203" s="507"/>
      <c r="BB203" s="507"/>
    </row>
    <row r="204" spans="1:54" s="524" customFormat="1" ht="24" customHeight="1" x14ac:dyDescent="0.2">
      <c r="A204" s="511">
        <v>7130810026</v>
      </c>
      <c r="B204" s="512" t="s">
        <v>369</v>
      </c>
      <c r="C204" s="513" t="s">
        <v>7</v>
      </c>
      <c r="D204" s="514">
        <v>334.5</v>
      </c>
      <c r="E204" s="521" t="s">
        <v>368</v>
      </c>
      <c r="F204" s="521"/>
      <c r="G204" s="533"/>
      <c r="H204" s="566"/>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row>
    <row r="205" spans="1:54" s="524" customFormat="1" ht="24" customHeight="1" x14ac:dyDescent="0.2">
      <c r="A205" s="511">
        <v>7130810060</v>
      </c>
      <c r="B205" s="512" t="s">
        <v>1606</v>
      </c>
      <c r="C205" s="513" t="s">
        <v>24</v>
      </c>
      <c r="D205" s="514">
        <v>89.62</v>
      </c>
      <c r="E205" s="521" t="s">
        <v>370</v>
      </c>
      <c r="F205" s="521"/>
      <c r="G205" s="533"/>
      <c r="H205" s="566"/>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7"/>
      <c r="AP205" s="507"/>
      <c r="AQ205" s="507"/>
      <c r="AR205" s="507"/>
      <c r="AS205" s="507"/>
      <c r="AT205" s="507"/>
      <c r="AU205" s="507"/>
      <c r="AV205" s="507"/>
      <c r="AW205" s="507"/>
      <c r="AX205" s="507"/>
      <c r="AY205" s="507"/>
      <c r="AZ205" s="507"/>
      <c r="BA205" s="507"/>
      <c r="BB205" s="507"/>
    </row>
    <row r="206" spans="1:54" s="524" customFormat="1" ht="24" customHeight="1" x14ac:dyDescent="0.2">
      <c r="A206" s="511">
        <v>7130810213</v>
      </c>
      <c r="B206" s="547" t="s">
        <v>1607</v>
      </c>
      <c r="C206" s="513" t="s">
        <v>24</v>
      </c>
      <c r="D206" s="514">
        <v>747.66</v>
      </c>
      <c r="E206" s="521"/>
      <c r="F206" s="521"/>
      <c r="G206" s="521"/>
      <c r="H206" s="566"/>
      <c r="I206" s="507"/>
      <c r="J206" s="507"/>
      <c r="K206" s="507"/>
      <c r="L206" s="507"/>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row>
    <row r="207" spans="1:54" s="524" customFormat="1" ht="24" customHeight="1" x14ac:dyDescent="0.2">
      <c r="A207" s="511">
        <v>7130810214</v>
      </c>
      <c r="B207" s="547" t="s">
        <v>1608</v>
      </c>
      <c r="C207" s="513" t="s">
        <v>24</v>
      </c>
      <c r="D207" s="514">
        <v>1496.5</v>
      </c>
      <c r="E207" s="521"/>
      <c r="F207" s="521"/>
      <c r="G207" s="521"/>
      <c r="H207" s="566"/>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7"/>
      <c r="AP207" s="507"/>
      <c r="AQ207" s="507"/>
      <c r="AR207" s="507"/>
      <c r="AS207" s="507"/>
      <c r="AT207" s="507"/>
      <c r="AU207" s="507"/>
      <c r="AV207" s="507"/>
      <c r="AW207" s="507"/>
      <c r="AX207" s="507"/>
      <c r="AY207" s="507"/>
      <c r="AZ207" s="507"/>
      <c r="BA207" s="507"/>
      <c r="BB207" s="507"/>
    </row>
    <row r="208" spans="1:54" s="524" customFormat="1" ht="24" customHeight="1" x14ac:dyDescent="0.2">
      <c r="A208" s="511">
        <v>7130810215</v>
      </c>
      <c r="B208" s="547" t="s">
        <v>1609</v>
      </c>
      <c r="C208" s="513" t="s">
        <v>24</v>
      </c>
      <c r="D208" s="514">
        <v>1838.28</v>
      </c>
      <c r="E208" s="521"/>
      <c r="F208" s="521"/>
      <c r="G208" s="521"/>
      <c r="H208" s="566"/>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507"/>
      <c r="AM208" s="507"/>
      <c r="AN208" s="507"/>
      <c r="AO208" s="507"/>
      <c r="AP208" s="507"/>
      <c r="AQ208" s="507"/>
      <c r="AR208" s="507"/>
      <c r="AS208" s="507"/>
      <c r="AT208" s="507"/>
      <c r="AU208" s="507"/>
      <c r="AV208" s="507"/>
      <c r="AW208" s="507"/>
      <c r="AX208" s="507"/>
      <c r="AY208" s="507"/>
      <c r="AZ208" s="507"/>
      <c r="BA208" s="507"/>
      <c r="BB208" s="507"/>
    </row>
    <row r="209" spans="1:54" s="524" customFormat="1" ht="24" customHeight="1" x14ac:dyDescent="0.2">
      <c r="A209" s="511">
        <v>7130810217</v>
      </c>
      <c r="B209" s="547" t="s">
        <v>1610</v>
      </c>
      <c r="C209" s="513" t="s">
        <v>24</v>
      </c>
      <c r="D209" s="514">
        <v>272.95</v>
      </c>
      <c r="E209" s="521"/>
      <c r="F209" s="521"/>
      <c r="G209" s="521"/>
      <c r="H209" s="566"/>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07"/>
      <c r="AL209" s="507"/>
      <c r="AM209" s="507"/>
      <c r="AN209" s="507"/>
      <c r="AO209" s="507"/>
      <c r="AP209" s="507"/>
      <c r="AQ209" s="507"/>
      <c r="AR209" s="507"/>
      <c r="AS209" s="507"/>
      <c r="AT209" s="507"/>
      <c r="AU209" s="507"/>
      <c r="AV209" s="507"/>
      <c r="AW209" s="507"/>
      <c r="AX209" s="507"/>
      <c r="AY209" s="507"/>
      <c r="AZ209" s="507"/>
      <c r="BA209" s="507"/>
      <c r="BB209" s="507"/>
    </row>
    <row r="210" spans="1:54" s="524" customFormat="1" ht="24" customHeight="1" x14ac:dyDescent="0.2">
      <c r="A210" s="511">
        <v>7130810244</v>
      </c>
      <c r="B210" s="547" t="s">
        <v>1611</v>
      </c>
      <c r="C210" s="513" t="s">
        <v>24</v>
      </c>
      <c r="D210" s="514">
        <v>238.53</v>
      </c>
      <c r="E210" s="521"/>
      <c r="F210" s="521"/>
      <c r="G210" s="521"/>
      <c r="H210" s="566"/>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07"/>
      <c r="AL210" s="507"/>
      <c r="AM210" s="507"/>
      <c r="AN210" s="507"/>
      <c r="AO210" s="507"/>
      <c r="AP210" s="507"/>
      <c r="AQ210" s="507"/>
      <c r="AR210" s="507"/>
      <c r="AS210" s="507"/>
      <c r="AT210" s="507"/>
      <c r="AU210" s="507"/>
      <c r="AV210" s="507"/>
      <c r="AW210" s="507"/>
      <c r="AX210" s="507"/>
      <c r="AY210" s="507"/>
      <c r="AZ210" s="507"/>
      <c r="BA210" s="507"/>
      <c r="BB210" s="507"/>
    </row>
    <row r="211" spans="1:54" ht="24" customHeight="1" x14ac:dyDescent="0.2">
      <c r="A211" s="518">
        <v>7130810076</v>
      </c>
      <c r="B211" s="512" t="s">
        <v>371</v>
      </c>
      <c r="C211" s="513" t="s">
        <v>24</v>
      </c>
      <c r="D211" s="514">
        <v>77.92</v>
      </c>
      <c r="E211" s="521" t="s">
        <v>372</v>
      </c>
      <c r="F211" s="521"/>
      <c r="G211" s="533"/>
      <c r="H211" s="566"/>
    </row>
    <row r="212" spans="1:54" ht="24" customHeight="1" x14ac:dyDescent="0.2">
      <c r="A212" s="518">
        <v>7130810077</v>
      </c>
      <c r="B212" s="555" t="s">
        <v>39</v>
      </c>
      <c r="C212" s="542" t="s">
        <v>24</v>
      </c>
      <c r="D212" s="514">
        <v>575.72</v>
      </c>
      <c r="E212" s="521" t="s">
        <v>373</v>
      </c>
      <c r="F212" s="521"/>
      <c r="G212" s="533"/>
      <c r="H212" s="566"/>
    </row>
    <row r="213" spans="1:54" ht="24" customHeight="1" x14ac:dyDescent="0.2">
      <c r="A213" s="518">
        <v>7130810102</v>
      </c>
      <c r="B213" s="519" t="s">
        <v>374</v>
      </c>
      <c r="C213" s="542" t="s">
        <v>24</v>
      </c>
      <c r="D213" s="514">
        <v>457.5</v>
      </c>
      <c r="E213" s="521" t="s">
        <v>375</v>
      </c>
      <c r="F213" s="521"/>
      <c r="G213" s="533"/>
      <c r="H213" s="566"/>
    </row>
    <row r="214" spans="1:54" s="524" customFormat="1" ht="24" customHeight="1" x14ac:dyDescent="0.2">
      <c r="A214" s="518">
        <v>7130810193</v>
      </c>
      <c r="B214" s="519" t="s">
        <v>376</v>
      </c>
      <c r="C214" s="542" t="s">
        <v>7</v>
      </c>
      <c r="D214" s="514">
        <v>334.5</v>
      </c>
      <c r="E214" s="519" t="s">
        <v>377</v>
      </c>
      <c r="F214" s="521"/>
      <c r="G214" s="533"/>
      <c r="H214" s="566"/>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7"/>
      <c r="AY214" s="507"/>
      <c r="AZ214" s="507"/>
      <c r="BA214" s="507"/>
      <c r="BB214" s="507"/>
    </row>
    <row r="215" spans="1:54" s="524" customFormat="1" ht="24" customHeight="1" x14ac:dyDescent="0.2">
      <c r="A215" s="518">
        <v>7130810201</v>
      </c>
      <c r="B215" s="519" t="s">
        <v>378</v>
      </c>
      <c r="C215" s="542" t="s">
        <v>7</v>
      </c>
      <c r="D215" s="514">
        <v>355.96</v>
      </c>
      <c r="E215" s="519" t="s">
        <v>379</v>
      </c>
      <c r="F215" s="521"/>
      <c r="G215" s="533"/>
      <c r="H215" s="566"/>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7"/>
      <c r="AY215" s="507"/>
      <c r="AZ215" s="507"/>
      <c r="BA215" s="507"/>
      <c r="BB215" s="507"/>
    </row>
    <row r="216" spans="1:54" s="524" customFormat="1" ht="24" customHeight="1" x14ac:dyDescent="0.2">
      <c r="A216" s="518">
        <v>7130810216</v>
      </c>
      <c r="B216" s="519" t="s">
        <v>380</v>
      </c>
      <c r="C216" s="542" t="s">
        <v>7</v>
      </c>
      <c r="D216" s="514">
        <v>355.96</v>
      </c>
      <c r="E216" s="519" t="s">
        <v>381</v>
      </c>
      <c r="F216" s="521"/>
      <c r="G216" s="533"/>
      <c r="H216" s="566"/>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7"/>
      <c r="AY216" s="507"/>
      <c r="AZ216" s="507"/>
      <c r="BA216" s="507"/>
      <c r="BB216" s="507"/>
    </row>
    <row r="217" spans="1:54" s="524" customFormat="1" ht="24" customHeight="1" x14ac:dyDescent="0.2">
      <c r="A217" s="518">
        <v>7130810241</v>
      </c>
      <c r="B217" s="519" t="s">
        <v>1612</v>
      </c>
      <c r="C217" s="542" t="s">
        <v>7</v>
      </c>
      <c r="D217" s="514">
        <v>355.96</v>
      </c>
      <c r="E217" s="519"/>
      <c r="F217" s="521"/>
      <c r="G217" s="521"/>
      <c r="H217" s="566"/>
      <c r="I217" s="507"/>
      <c r="J217" s="507"/>
      <c r="K217" s="507"/>
      <c r="L217" s="507"/>
      <c r="M217" s="507"/>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7"/>
      <c r="AY217" s="507"/>
      <c r="AZ217" s="507"/>
      <c r="BA217" s="507"/>
      <c r="BB217" s="507"/>
    </row>
    <row r="218" spans="1:54" s="524" customFormat="1" ht="24" customHeight="1" x14ac:dyDescent="0.2">
      <c r="A218" s="518">
        <v>7130810251</v>
      </c>
      <c r="B218" s="519" t="s">
        <v>382</v>
      </c>
      <c r="C218" s="542" t="s">
        <v>7</v>
      </c>
      <c r="D218" s="514">
        <v>355.96</v>
      </c>
      <c r="E218" s="519" t="s">
        <v>383</v>
      </c>
      <c r="F218" s="521"/>
      <c r="G218" s="533"/>
      <c r="H218" s="566"/>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row>
    <row r="219" spans="1:54" s="524" customFormat="1" ht="24" customHeight="1" x14ac:dyDescent="0.2">
      <c r="A219" s="518">
        <v>7130810361</v>
      </c>
      <c r="B219" s="519" t="s">
        <v>384</v>
      </c>
      <c r="C219" s="542" t="s">
        <v>7</v>
      </c>
      <c r="D219" s="514">
        <v>355.96</v>
      </c>
      <c r="E219" s="521" t="s">
        <v>385</v>
      </c>
      <c r="F219" s="521"/>
      <c r="G219" s="533"/>
      <c r="H219" s="566"/>
      <c r="I219" s="507"/>
      <c r="J219" s="507"/>
      <c r="K219" s="507"/>
      <c r="L219" s="507"/>
      <c r="M219" s="507"/>
      <c r="N219" s="507"/>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7"/>
      <c r="AY219" s="507"/>
      <c r="AZ219" s="507"/>
      <c r="BA219" s="507"/>
      <c r="BB219" s="507"/>
    </row>
    <row r="220" spans="1:54" s="524" customFormat="1" ht="24" customHeight="1" x14ac:dyDescent="0.2">
      <c r="A220" s="518">
        <v>7130810219</v>
      </c>
      <c r="B220" s="547" t="s">
        <v>1613</v>
      </c>
      <c r="C220" s="542" t="s">
        <v>24</v>
      </c>
      <c r="D220" s="514">
        <v>155.25</v>
      </c>
      <c r="E220" s="521"/>
      <c r="F220" s="521"/>
      <c r="G220" s="521"/>
      <c r="H220" s="566"/>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7"/>
      <c r="AY220" s="507"/>
      <c r="AZ220" s="507"/>
      <c r="BA220" s="507"/>
      <c r="BB220" s="507"/>
    </row>
    <row r="221" spans="1:54" s="524" customFormat="1" ht="24" customHeight="1" x14ac:dyDescent="0.2">
      <c r="A221" s="518">
        <v>7130810220</v>
      </c>
      <c r="B221" s="547" t="s">
        <v>1614</v>
      </c>
      <c r="C221" s="542" t="s">
        <v>24</v>
      </c>
      <c r="D221" s="514">
        <v>355.96</v>
      </c>
      <c r="E221" s="521"/>
      <c r="F221" s="521"/>
      <c r="G221" s="521"/>
      <c r="H221" s="566"/>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7"/>
      <c r="AY221" s="507"/>
      <c r="AZ221" s="507"/>
      <c r="BA221" s="507"/>
      <c r="BB221" s="507"/>
    </row>
    <row r="222" spans="1:54" s="524" customFormat="1" ht="24" customHeight="1" x14ac:dyDescent="0.2">
      <c r="A222" s="518">
        <v>7130810212</v>
      </c>
      <c r="B222" s="519" t="s">
        <v>1615</v>
      </c>
      <c r="C222" s="542" t="s">
        <v>24</v>
      </c>
      <c r="D222" s="514">
        <v>454.52</v>
      </c>
      <c r="E222" s="521"/>
      <c r="F222" s="521"/>
      <c r="G222" s="521"/>
      <c r="H222" s="566"/>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7"/>
      <c r="AY222" s="507"/>
      <c r="AZ222" s="507"/>
      <c r="BA222" s="507"/>
      <c r="BB222" s="507"/>
    </row>
    <row r="223" spans="1:54" s="524" customFormat="1" ht="24" customHeight="1" x14ac:dyDescent="0.2">
      <c r="A223" s="518">
        <v>7130810413</v>
      </c>
      <c r="B223" s="519" t="s">
        <v>386</v>
      </c>
      <c r="C223" s="542" t="s">
        <v>24</v>
      </c>
      <c r="D223" s="514">
        <v>733.41</v>
      </c>
      <c r="E223" s="521" t="s">
        <v>387</v>
      </c>
      <c r="F223" s="521"/>
      <c r="G223" s="533"/>
      <c r="H223" s="566"/>
      <c r="I223" s="507"/>
      <c r="J223" s="507"/>
      <c r="K223" s="507"/>
      <c r="L223" s="507"/>
      <c r="M223" s="507"/>
      <c r="N223" s="507"/>
      <c r="O223" s="507"/>
      <c r="P223" s="507"/>
      <c r="Q223" s="507"/>
      <c r="R223" s="507"/>
      <c r="S223" s="507"/>
      <c r="T223" s="507"/>
      <c r="U223" s="507"/>
      <c r="V223" s="507"/>
      <c r="W223" s="507"/>
      <c r="X223" s="507"/>
      <c r="Y223" s="507"/>
      <c r="Z223" s="507"/>
      <c r="AA223" s="507"/>
      <c r="AB223" s="507"/>
      <c r="AC223" s="507"/>
      <c r="AD223" s="507"/>
      <c r="AE223" s="507"/>
      <c r="AF223" s="507"/>
      <c r="AG223" s="507"/>
      <c r="AH223" s="507"/>
      <c r="AI223" s="507"/>
      <c r="AJ223" s="507"/>
      <c r="AK223" s="507"/>
      <c r="AL223" s="507"/>
      <c r="AM223" s="507"/>
      <c r="AN223" s="507"/>
      <c r="AO223" s="507"/>
      <c r="AP223" s="507"/>
      <c r="AQ223" s="507"/>
      <c r="AR223" s="507"/>
      <c r="AS223" s="507"/>
      <c r="AT223" s="507"/>
      <c r="AU223" s="507"/>
      <c r="AV223" s="507"/>
      <c r="AW223" s="507"/>
      <c r="AX223" s="507"/>
      <c r="AY223" s="507"/>
      <c r="AZ223" s="507"/>
      <c r="BA223" s="507"/>
      <c r="BB223" s="507"/>
    </row>
    <row r="224" spans="1:54" s="524" customFormat="1" ht="24" customHeight="1" x14ac:dyDescent="0.2">
      <c r="A224" s="518">
        <v>7130810441</v>
      </c>
      <c r="B224" s="519" t="s">
        <v>388</v>
      </c>
      <c r="C224" s="542" t="s">
        <v>24</v>
      </c>
      <c r="D224" s="514">
        <v>873.45</v>
      </c>
      <c r="E224" s="519" t="s">
        <v>389</v>
      </c>
      <c r="F224" s="521"/>
      <c r="G224" s="533"/>
      <c r="H224" s="566"/>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7"/>
      <c r="AY224" s="507"/>
      <c r="AZ224" s="507"/>
      <c r="BA224" s="507"/>
      <c r="BB224" s="507"/>
    </row>
    <row r="225" spans="1:54" s="524" customFormat="1" ht="24" customHeight="1" x14ac:dyDescent="0.2">
      <c r="A225" s="518">
        <v>7130810461</v>
      </c>
      <c r="B225" s="519" t="s">
        <v>390</v>
      </c>
      <c r="C225" s="542" t="s">
        <v>24</v>
      </c>
      <c r="D225" s="514">
        <v>1013.49</v>
      </c>
      <c r="E225" s="521" t="s">
        <v>391</v>
      </c>
      <c r="F225" s="521"/>
      <c r="G225" s="533"/>
      <c r="H225" s="566"/>
      <c r="I225" s="507"/>
      <c r="J225" s="507"/>
      <c r="K225" s="507"/>
      <c r="L225" s="507"/>
      <c r="M225" s="507"/>
      <c r="N225" s="507"/>
      <c r="O225" s="507"/>
      <c r="P225" s="507"/>
      <c r="Q225" s="507"/>
      <c r="R225" s="507"/>
      <c r="S225" s="507"/>
      <c r="T225" s="507"/>
      <c r="U225" s="507"/>
      <c r="V225" s="507"/>
      <c r="W225" s="507"/>
      <c r="X225" s="507"/>
      <c r="Y225" s="507"/>
      <c r="Z225" s="507"/>
      <c r="AA225" s="507"/>
      <c r="AB225" s="507"/>
      <c r="AC225" s="507"/>
      <c r="AD225" s="507"/>
      <c r="AE225" s="507"/>
      <c r="AF225" s="507"/>
      <c r="AG225" s="507"/>
      <c r="AH225" s="507"/>
      <c r="AI225" s="507"/>
      <c r="AJ225" s="507"/>
      <c r="AK225" s="507"/>
      <c r="AL225" s="507"/>
      <c r="AM225" s="507"/>
      <c r="AN225" s="507"/>
      <c r="AO225" s="507"/>
      <c r="AP225" s="507"/>
      <c r="AQ225" s="507"/>
      <c r="AR225" s="507"/>
      <c r="AS225" s="507"/>
      <c r="AT225" s="507"/>
      <c r="AU225" s="507"/>
      <c r="AV225" s="507"/>
      <c r="AW225" s="507"/>
      <c r="AX225" s="507"/>
      <c r="AY225" s="507"/>
      <c r="AZ225" s="507"/>
      <c r="BA225" s="507"/>
      <c r="BB225" s="507"/>
    </row>
    <row r="226" spans="1:54" s="524" customFormat="1" ht="24" customHeight="1" x14ac:dyDescent="0.2">
      <c r="A226" s="518">
        <v>7130810196</v>
      </c>
      <c r="B226" s="519" t="s">
        <v>1616</v>
      </c>
      <c r="C226" s="542" t="s">
        <v>24</v>
      </c>
      <c r="D226" s="514">
        <v>503.18</v>
      </c>
      <c r="E226" s="521"/>
      <c r="F226" s="521"/>
      <c r="G226" s="521"/>
      <c r="H226" s="566"/>
      <c r="I226" s="507"/>
      <c r="J226" s="507"/>
      <c r="K226" s="507"/>
      <c r="L226" s="507"/>
      <c r="M226" s="507"/>
      <c r="N226" s="507"/>
      <c r="O226" s="507"/>
      <c r="P226" s="507"/>
      <c r="Q226" s="507"/>
      <c r="R226" s="507"/>
      <c r="S226" s="507"/>
      <c r="T226" s="507"/>
      <c r="U226" s="507"/>
      <c r="V226" s="507"/>
      <c r="W226" s="507"/>
      <c r="X226" s="507"/>
      <c r="Y226" s="507"/>
      <c r="Z226" s="507"/>
      <c r="AA226" s="507"/>
      <c r="AB226" s="507"/>
      <c r="AC226" s="507"/>
      <c r="AD226" s="507"/>
      <c r="AE226" s="507"/>
      <c r="AF226" s="507"/>
      <c r="AG226" s="507"/>
      <c r="AH226" s="507"/>
      <c r="AI226" s="507"/>
      <c r="AJ226" s="507"/>
      <c r="AK226" s="507"/>
      <c r="AL226" s="507"/>
      <c r="AM226" s="507"/>
      <c r="AN226" s="507"/>
      <c r="AO226" s="507"/>
      <c r="AP226" s="507"/>
      <c r="AQ226" s="507"/>
      <c r="AR226" s="507"/>
      <c r="AS226" s="507"/>
      <c r="AT226" s="507"/>
      <c r="AU226" s="507"/>
      <c r="AV226" s="507"/>
      <c r="AW226" s="507"/>
      <c r="AX226" s="507"/>
      <c r="AY226" s="507"/>
      <c r="AZ226" s="507"/>
      <c r="BA226" s="507"/>
      <c r="BB226" s="507"/>
    </row>
    <row r="227" spans="1:54" s="524" customFormat="1" ht="24" customHeight="1" x14ac:dyDescent="0.2">
      <c r="A227" s="518">
        <v>7130810197</v>
      </c>
      <c r="B227" s="519" t="s">
        <v>1617</v>
      </c>
      <c r="C227" s="542" t="s">
        <v>24</v>
      </c>
      <c r="D227" s="514">
        <v>614.74</v>
      </c>
      <c r="E227" s="521"/>
      <c r="F227" s="521"/>
      <c r="G227" s="521"/>
      <c r="H227" s="566"/>
      <c r="I227" s="507"/>
      <c r="J227" s="507"/>
      <c r="K227" s="507"/>
      <c r="L227" s="507"/>
      <c r="M227" s="507"/>
      <c r="N227" s="507"/>
      <c r="O227" s="507"/>
      <c r="P227" s="507"/>
      <c r="Q227" s="507"/>
      <c r="R227" s="507"/>
      <c r="S227" s="507"/>
      <c r="T227" s="507"/>
      <c r="U227" s="507"/>
      <c r="V227" s="507"/>
      <c r="W227" s="507"/>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row>
    <row r="228" spans="1:54" s="524" customFormat="1" ht="24" customHeight="1" x14ac:dyDescent="0.2">
      <c r="A228" s="518">
        <v>7130810198</v>
      </c>
      <c r="B228" s="519" t="s">
        <v>1618</v>
      </c>
      <c r="C228" s="542" t="s">
        <v>24</v>
      </c>
      <c r="D228" s="514">
        <v>727.48</v>
      </c>
      <c r="E228" s="521"/>
      <c r="F228" s="521"/>
      <c r="G228" s="521"/>
      <c r="H228" s="566"/>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7"/>
      <c r="AY228" s="507"/>
      <c r="AZ228" s="507"/>
      <c r="BA228" s="507"/>
      <c r="BB228" s="507"/>
    </row>
    <row r="229" spans="1:54" s="524" customFormat="1" ht="24" customHeight="1" x14ac:dyDescent="0.2">
      <c r="A229" s="518">
        <v>7130810199</v>
      </c>
      <c r="B229" s="519" t="s">
        <v>1619</v>
      </c>
      <c r="C229" s="542" t="s">
        <v>24</v>
      </c>
      <c r="D229" s="514">
        <v>839.03</v>
      </c>
      <c r="E229" s="521"/>
      <c r="F229" s="521"/>
      <c r="G229" s="521"/>
      <c r="H229" s="566"/>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507"/>
      <c r="AM229" s="507"/>
      <c r="AN229" s="507"/>
      <c r="AO229" s="507"/>
      <c r="AP229" s="507"/>
      <c r="AQ229" s="507"/>
      <c r="AR229" s="507"/>
      <c r="AS229" s="507"/>
      <c r="AT229" s="507"/>
      <c r="AU229" s="507"/>
      <c r="AV229" s="507"/>
      <c r="AW229" s="507"/>
      <c r="AX229" s="507"/>
      <c r="AY229" s="507"/>
      <c r="AZ229" s="507"/>
      <c r="BA229" s="507"/>
      <c r="BB229" s="507"/>
    </row>
    <row r="230" spans="1:54" s="524" customFormat="1" ht="24" customHeight="1" x14ac:dyDescent="0.2">
      <c r="A230" s="518">
        <v>7130810200</v>
      </c>
      <c r="B230" s="519" t="s">
        <v>1620</v>
      </c>
      <c r="C230" s="542" t="s">
        <v>24</v>
      </c>
      <c r="D230" s="514">
        <v>769.01</v>
      </c>
      <c r="E230" s="521"/>
      <c r="F230" s="521"/>
      <c r="G230" s="521"/>
      <c r="H230" s="566"/>
      <c r="I230" s="507"/>
      <c r="J230" s="507"/>
      <c r="K230" s="507"/>
      <c r="L230" s="507"/>
      <c r="M230" s="507"/>
      <c r="N230" s="507"/>
      <c r="O230" s="507"/>
      <c r="P230" s="507"/>
      <c r="Q230" s="507"/>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7"/>
      <c r="AO230" s="507"/>
      <c r="AP230" s="507"/>
      <c r="AQ230" s="507"/>
      <c r="AR230" s="507"/>
      <c r="AS230" s="507"/>
      <c r="AT230" s="507"/>
      <c r="AU230" s="507"/>
      <c r="AV230" s="507"/>
      <c r="AW230" s="507"/>
      <c r="AX230" s="507"/>
      <c r="AY230" s="507"/>
      <c r="AZ230" s="507"/>
      <c r="BA230" s="507"/>
      <c r="BB230" s="507"/>
    </row>
    <row r="231" spans="1:54" s="524" customFormat="1" ht="24" customHeight="1" x14ac:dyDescent="0.2">
      <c r="A231" s="518">
        <v>7130810202</v>
      </c>
      <c r="B231" s="519" t="s">
        <v>1621</v>
      </c>
      <c r="C231" s="542" t="s">
        <v>24</v>
      </c>
      <c r="D231" s="514">
        <v>1076.3800000000001</v>
      </c>
      <c r="E231" s="521"/>
      <c r="F231" s="521"/>
      <c r="G231" s="521"/>
      <c r="H231" s="566"/>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7"/>
      <c r="AE231" s="507"/>
      <c r="AF231" s="507"/>
      <c r="AG231" s="507"/>
      <c r="AH231" s="507"/>
      <c r="AI231" s="507"/>
      <c r="AJ231" s="507"/>
      <c r="AK231" s="507"/>
      <c r="AL231" s="507"/>
      <c r="AM231" s="507"/>
      <c r="AN231" s="507"/>
      <c r="AO231" s="507"/>
      <c r="AP231" s="507"/>
      <c r="AQ231" s="507"/>
      <c r="AR231" s="507"/>
      <c r="AS231" s="507"/>
      <c r="AT231" s="507"/>
      <c r="AU231" s="507"/>
      <c r="AV231" s="507"/>
      <c r="AW231" s="507"/>
      <c r="AX231" s="507"/>
      <c r="AY231" s="507"/>
      <c r="AZ231" s="507"/>
      <c r="BA231" s="507"/>
      <c r="BB231" s="507"/>
    </row>
    <row r="232" spans="1:54" s="524" customFormat="1" ht="24" customHeight="1" x14ac:dyDescent="0.2">
      <c r="A232" s="518">
        <v>7130810203</v>
      </c>
      <c r="B232" s="519" t="s">
        <v>1622</v>
      </c>
      <c r="C232" s="542" t="s">
        <v>24</v>
      </c>
      <c r="D232" s="514">
        <v>1209.3</v>
      </c>
      <c r="E232" s="521"/>
      <c r="F232" s="521"/>
      <c r="G232" s="521"/>
      <c r="H232" s="566"/>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7"/>
      <c r="AY232" s="507"/>
      <c r="AZ232" s="507"/>
      <c r="BA232" s="507"/>
      <c r="BB232" s="507"/>
    </row>
    <row r="233" spans="1:54" s="524" customFormat="1" ht="24" customHeight="1" x14ac:dyDescent="0.2">
      <c r="A233" s="518">
        <v>7130810239</v>
      </c>
      <c r="B233" s="547" t="s">
        <v>1623</v>
      </c>
      <c r="C233" s="542" t="s">
        <v>24</v>
      </c>
      <c r="D233" s="514">
        <v>867.51</v>
      </c>
      <c r="E233" s="521"/>
      <c r="F233" s="521"/>
      <c r="G233" s="521"/>
      <c r="H233" s="566"/>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7"/>
      <c r="AY233" s="507"/>
      <c r="AZ233" s="507"/>
      <c r="BA233" s="507"/>
      <c r="BB233" s="507"/>
    </row>
    <row r="234" spans="1:54" s="524" customFormat="1" ht="24" customHeight="1" x14ac:dyDescent="0.2">
      <c r="A234" s="518">
        <v>7130810240</v>
      </c>
      <c r="B234" s="547" t="s">
        <v>1624</v>
      </c>
      <c r="C234" s="542" t="s">
        <v>24</v>
      </c>
      <c r="D234" s="514">
        <v>3633.83</v>
      </c>
      <c r="E234" s="521"/>
      <c r="F234" s="521"/>
      <c r="G234" s="521"/>
      <c r="H234" s="566"/>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7"/>
      <c r="AY234" s="507"/>
      <c r="AZ234" s="507"/>
      <c r="BA234" s="507"/>
      <c r="BB234" s="507"/>
    </row>
    <row r="235" spans="1:54" s="524" customFormat="1" ht="24" customHeight="1" x14ac:dyDescent="0.2">
      <c r="A235" s="518">
        <v>7130810495</v>
      </c>
      <c r="B235" s="519" t="s">
        <v>392</v>
      </c>
      <c r="C235" s="542" t="s">
        <v>24</v>
      </c>
      <c r="D235" s="514">
        <v>1243.71</v>
      </c>
      <c r="E235" s="521" t="s">
        <v>393</v>
      </c>
      <c r="F235" s="521"/>
      <c r="G235" s="533"/>
      <c r="H235" s="566"/>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7"/>
      <c r="AY235" s="507"/>
      <c r="AZ235" s="507"/>
      <c r="BA235" s="507"/>
      <c r="BB235" s="507"/>
    </row>
    <row r="236" spans="1:54" s="524" customFormat="1" ht="24" customHeight="1" x14ac:dyDescent="0.2">
      <c r="A236" s="518">
        <v>7130810209</v>
      </c>
      <c r="B236" s="547" t="s">
        <v>1625</v>
      </c>
      <c r="C236" s="542" t="s">
        <v>24</v>
      </c>
      <c r="D236" s="514">
        <v>1845.4</v>
      </c>
      <c r="E236" s="521"/>
      <c r="F236" s="521"/>
      <c r="G236" s="533"/>
      <c r="H236" s="566"/>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row>
    <row r="237" spans="1:54" s="524" customFormat="1" ht="24" customHeight="1" x14ac:dyDescent="0.2">
      <c r="A237" s="518">
        <v>7130810509</v>
      </c>
      <c r="B237" s="519" t="s">
        <v>394</v>
      </c>
      <c r="C237" s="542" t="s">
        <v>24</v>
      </c>
      <c r="D237" s="514">
        <v>1971.19</v>
      </c>
      <c r="E237" s="519" t="s">
        <v>395</v>
      </c>
      <c r="F237" s="521"/>
      <c r="G237" s="533"/>
      <c r="H237" s="566"/>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7"/>
      <c r="AY237" s="507"/>
      <c r="AZ237" s="507"/>
      <c r="BA237" s="507"/>
      <c r="BB237" s="507"/>
    </row>
    <row r="238" spans="1:54" s="524" customFormat="1" ht="24" customHeight="1" x14ac:dyDescent="0.2">
      <c r="A238" s="518">
        <v>7130810218</v>
      </c>
      <c r="B238" s="519" t="s">
        <v>1626</v>
      </c>
      <c r="C238" s="542" t="s">
        <v>24</v>
      </c>
      <c r="D238" s="514">
        <v>1876.84</v>
      </c>
      <c r="E238" s="519"/>
      <c r="F238" s="521"/>
      <c r="G238" s="533"/>
      <c r="H238" s="566"/>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7"/>
      <c r="AY238" s="507"/>
      <c r="AZ238" s="507"/>
      <c r="BA238" s="507"/>
      <c r="BB238" s="507"/>
    </row>
    <row r="239" spans="1:54" s="524" customFormat="1" ht="24" customHeight="1" x14ac:dyDescent="0.2">
      <c r="A239" s="518">
        <v>7130810511</v>
      </c>
      <c r="B239" s="519" t="s">
        <v>396</v>
      </c>
      <c r="C239" s="542" t="s">
        <v>17</v>
      </c>
      <c r="D239" s="514">
        <v>2949.07</v>
      </c>
      <c r="E239" s="521" t="s">
        <v>397</v>
      </c>
      <c r="F239" s="521"/>
      <c r="G239" s="533"/>
      <c r="H239" s="566"/>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7"/>
      <c r="AY239" s="507"/>
      <c r="AZ239" s="507"/>
      <c r="BA239" s="507"/>
      <c r="BB239" s="507"/>
    </row>
    <row r="240" spans="1:54" s="524" customFormat="1" ht="24" customHeight="1" x14ac:dyDescent="0.2">
      <c r="A240" s="518">
        <v>7130810231</v>
      </c>
      <c r="B240" s="519" t="s">
        <v>1627</v>
      </c>
      <c r="C240" s="542" t="s">
        <v>17</v>
      </c>
      <c r="D240" s="514">
        <v>2774.61</v>
      </c>
      <c r="E240" s="521"/>
      <c r="F240" s="521"/>
      <c r="G240" s="533"/>
      <c r="H240" s="566"/>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7"/>
      <c r="AY240" s="507"/>
      <c r="AZ240" s="507"/>
      <c r="BA240" s="507"/>
      <c r="BB240" s="507"/>
    </row>
    <row r="241" spans="1:54" s="524" customFormat="1" ht="24" customHeight="1" x14ac:dyDescent="0.2">
      <c r="A241" s="518">
        <v>7130810232</v>
      </c>
      <c r="B241" s="519" t="s">
        <v>1628</v>
      </c>
      <c r="C241" s="542" t="s">
        <v>17</v>
      </c>
      <c r="D241" s="514">
        <v>12600.91</v>
      </c>
      <c r="E241" s="521"/>
      <c r="F241" s="521"/>
      <c r="G241" s="533"/>
      <c r="H241" s="566"/>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7"/>
      <c r="AY241" s="507"/>
      <c r="AZ241" s="507"/>
      <c r="BA241" s="507"/>
      <c r="BB241" s="507"/>
    </row>
    <row r="242" spans="1:54" s="524" customFormat="1" ht="24" customHeight="1" x14ac:dyDescent="0.2">
      <c r="A242" s="518">
        <v>7130810512</v>
      </c>
      <c r="B242" s="519" t="s">
        <v>398</v>
      </c>
      <c r="C242" s="542" t="s">
        <v>17</v>
      </c>
      <c r="D242" s="514">
        <v>4675.79</v>
      </c>
      <c r="E242" s="519" t="s">
        <v>399</v>
      </c>
      <c r="F242" s="521"/>
      <c r="G242" s="533"/>
      <c r="H242" s="566"/>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7"/>
      <c r="AY242" s="507"/>
      <c r="AZ242" s="507"/>
      <c r="BA242" s="507"/>
      <c r="BB242" s="507"/>
    </row>
    <row r="243" spans="1:54" s="524" customFormat="1" ht="28.5" customHeight="1" x14ac:dyDescent="0.2">
      <c r="A243" s="518">
        <v>7130810513</v>
      </c>
      <c r="B243" s="519" t="s">
        <v>400</v>
      </c>
      <c r="C243" s="542" t="s">
        <v>17</v>
      </c>
      <c r="D243" s="514">
        <v>3396.48</v>
      </c>
      <c r="E243" s="519" t="s">
        <v>399</v>
      </c>
      <c r="F243" s="521"/>
      <c r="G243" s="533"/>
      <c r="H243" s="566"/>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7"/>
      <c r="AY243" s="507"/>
      <c r="AZ243" s="507"/>
      <c r="BA243" s="507"/>
      <c r="BB243" s="507"/>
    </row>
    <row r="244" spans="1:54" s="524" customFormat="1" ht="24" customHeight="1" x14ac:dyDescent="0.2">
      <c r="A244" s="518">
        <v>7130810234</v>
      </c>
      <c r="B244" s="519" t="s">
        <v>1629</v>
      </c>
      <c r="C244" s="542" t="s">
        <v>17</v>
      </c>
      <c r="D244" s="514">
        <v>4738.6899999999996</v>
      </c>
      <c r="E244" s="519"/>
      <c r="F244" s="521"/>
      <c r="G244" s="521"/>
      <c r="H244" s="566"/>
      <c r="I244" s="507"/>
      <c r="J244" s="507"/>
      <c r="K244" s="507"/>
      <c r="L244" s="507"/>
      <c r="M244" s="507"/>
      <c r="N244" s="507"/>
      <c r="O244" s="507"/>
      <c r="P244" s="507"/>
      <c r="Q244" s="507"/>
      <c r="R244" s="507"/>
      <c r="S244" s="507"/>
      <c r="T244" s="507"/>
      <c r="U244" s="507"/>
      <c r="V244" s="507"/>
      <c r="W244" s="507"/>
      <c r="X244" s="507"/>
      <c r="Y244" s="507"/>
      <c r="Z244" s="507"/>
      <c r="AA244" s="507"/>
      <c r="AB244" s="507"/>
      <c r="AC244" s="507"/>
      <c r="AD244" s="507"/>
      <c r="AE244" s="507"/>
      <c r="AF244" s="507"/>
      <c r="AG244" s="507"/>
      <c r="AH244" s="507"/>
      <c r="AI244" s="507"/>
      <c r="AJ244" s="507"/>
      <c r="AK244" s="507"/>
      <c r="AL244" s="507"/>
      <c r="AM244" s="507"/>
      <c r="AN244" s="507"/>
      <c r="AO244" s="507"/>
      <c r="AP244" s="507"/>
      <c r="AQ244" s="507"/>
      <c r="AR244" s="507"/>
      <c r="AS244" s="507"/>
      <c r="AT244" s="507"/>
      <c r="AU244" s="507"/>
      <c r="AV244" s="507"/>
      <c r="AW244" s="507"/>
      <c r="AX244" s="507"/>
      <c r="AY244" s="507"/>
      <c r="AZ244" s="507"/>
      <c r="BA244" s="507"/>
      <c r="BB244" s="507"/>
    </row>
    <row r="245" spans="1:54" s="524" customFormat="1" ht="24" customHeight="1" x14ac:dyDescent="0.2">
      <c r="A245" s="518">
        <v>7130810514</v>
      </c>
      <c r="B245" s="519" t="s">
        <v>401</v>
      </c>
      <c r="C245" s="542" t="s">
        <v>17</v>
      </c>
      <c r="D245" s="514">
        <v>4773.12</v>
      </c>
      <c r="E245" s="519" t="s">
        <v>399</v>
      </c>
      <c r="F245" s="521"/>
      <c r="G245" s="521"/>
      <c r="H245" s="566"/>
      <c r="I245" s="507"/>
      <c r="J245" s="507"/>
      <c r="K245" s="507"/>
      <c r="L245" s="507"/>
      <c r="M245" s="507"/>
      <c r="N245" s="507"/>
      <c r="O245" s="507"/>
      <c r="P245" s="507"/>
      <c r="Q245" s="507"/>
      <c r="R245" s="507"/>
      <c r="S245" s="507"/>
      <c r="T245" s="507"/>
      <c r="U245" s="507"/>
      <c r="V245" s="507"/>
      <c r="W245" s="507"/>
      <c r="X245" s="507"/>
      <c r="Y245" s="507"/>
      <c r="Z245" s="507"/>
      <c r="AA245" s="507"/>
      <c r="AB245" s="507"/>
      <c r="AC245" s="507"/>
      <c r="AD245" s="507"/>
      <c r="AE245" s="507"/>
      <c r="AF245" s="507"/>
      <c r="AG245" s="507"/>
      <c r="AH245" s="507"/>
      <c r="AI245" s="507"/>
      <c r="AJ245" s="507"/>
      <c r="AK245" s="507"/>
      <c r="AL245" s="507"/>
      <c r="AM245" s="507"/>
      <c r="AN245" s="507"/>
      <c r="AO245" s="507"/>
      <c r="AP245" s="507"/>
      <c r="AQ245" s="507"/>
      <c r="AR245" s="507"/>
      <c r="AS245" s="507"/>
      <c r="AT245" s="507"/>
      <c r="AU245" s="507"/>
      <c r="AV245" s="507"/>
      <c r="AW245" s="507"/>
      <c r="AX245" s="507"/>
      <c r="AY245" s="507"/>
      <c r="AZ245" s="507"/>
      <c r="BA245" s="507"/>
      <c r="BB245" s="507"/>
    </row>
    <row r="246" spans="1:54" s="524" customFormat="1" ht="24" customHeight="1" x14ac:dyDescent="0.2">
      <c r="A246" s="518">
        <v>7130810517</v>
      </c>
      <c r="B246" s="519" t="s">
        <v>402</v>
      </c>
      <c r="C246" s="542" t="s">
        <v>17</v>
      </c>
      <c r="D246" s="514">
        <v>5396.16</v>
      </c>
      <c r="E246" s="519" t="s">
        <v>403</v>
      </c>
      <c r="F246" s="521"/>
      <c r="G246" s="521"/>
      <c r="H246" s="566"/>
      <c r="I246" s="507"/>
      <c r="J246" s="507"/>
      <c r="K246" s="507"/>
      <c r="L246" s="507"/>
      <c r="M246" s="507"/>
      <c r="N246" s="507"/>
      <c r="O246" s="507"/>
      <c r="P246" s="507"/>
      <c r="Q246" s="507"/>
      <c r="R246" s="507"/>
      <c r="S246" s="507"/>
      <c r="T246" s="507"/>
      <c r="U246" s="507"/>
      <c r="V246" s="507"/>
      <c r="W246" s="507"/>
      <c r="X246" s="507"/>
      <c r="Y246" s="507"/>
      <c r="Z246" s="507"/>
      <c r="AA246" s="507"/>
      <c r="AB246" s="507"/>
      <c r="AC246" s="507"/>
      <c r="AD246" s="507"/>
      <c r="AE246" s="507"/>
      <c r="AF246" s="507"/>
      <c r="AG246" s="507"/>
      <c r="AH246" s="507"/>
      <c r="AI246" s="507"/>
      <c r="AJ246" s="507"/>
      <c r="AK246" s="507"/>
      <c r="AL246" s="507"/>
      <c r="AM246" s="507"/>
      <c r="AN246" s="507"/>
      <c r="AO246" s="507"/>
      <c r="AP246" s="507"/>
      <c r="AQ246" s="507"/>
      <c r="AR246" s="507"/>
      <c r="AS246" s="507"/>
      <c r="AT246" s="507"/>
      <c r="AU246" s="507"/>
      <c r="AV246" s="507"/>
      <c r="AW246" s="507"/>
      <c r="AX246" s="507"/>
      <c r="AY246" s="507"/>
      <c r="AZ246" s="507"/>
      <c r="BA246" s="507"/>
      <c r="BB246" s="507"/>
    </row>
    <row r="247" spans="1:54" s="524" customFormat="1" ht="24" customHeight="1" x14ac:dyDescent="0.2">
      <c r="A247" s="518">
        <v>7130810222</v>
      </c>
      <c r="B247" s="519" t="s">
        <v>1630</v>
      </c>
      <c r="C247" s="542" t="s">
        <v>17</v>
      </c>
      <c r="D247" s="514">
        <v>3934.07</v>
      </c>
      <c r="E247" s="519"/>
      <c r="F247" s="521"/>
      <c r="G247" s="533"/>
      <c r="H247" s="566"/>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7"/>
      <c r="AY247" s="507"/>
      <c r="AZ247" s="507"/>
      <c r="BA247" s="507"/>
      <c r="BB247" s="507"/>
    </row>
    <row r="248" spans="1:54" s="524" customFormat="1" ht="24" customHeight="1" x14ac:dyDescent="0.2">
      <c r="A248" s="518">
        <v>7130810223</v>
      </c>
      <c r="B248" s="547" t="s">
        <v>1631</v>
      </c>
      <c r="C248" s="542" t="s">
        <v>17</v>
      </c>
      <c r="D248" s="514">
        <v>5466.17</v>
      </c>
      <c r="E248" s="519"/>
      <c r="F248" s="521"/>
      <c r="G248" s="533"/>
      <c r="H248" s="566"/>
      <c r="I248" s="507"/>
      <c r="J248" s="507"/>
      <c r="K248" s="507"/>
      <c r="L248" s="507"/>
      <c r="M248" s="507"/>
      <c r="N248" s="507"/>
      <c r="O248" s="507"/>
      <c r="P248" s="507"/>
      <c r="Q248" s="507"/>
      <c r="R248" s="507"/>
      <c r="S248" s="507"/>
      <c r="T248" s="507"/>
      <c r="U248" s="507"/>
      <c r="V248" s="507"/>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7"/>
      <c r="AY248" s="507"/>
      <c r="AZ248" s="507"/>
      <c r="BA248" s="507"/>
      <c r="BB248" s="507"/>
    </row>
    <row r="249" spans="1:54" s="524" customFormat="1" ht="24" customHeight="1" x14ac:dyDescent="0.2">
      <c r="A249" s="518">
        <v>7130810595</v>
      </c>
      <c r="B249" s="519" t="s">
        <v>404</v>
      </c>
      <c r="C249" s="542" t="s">
        <v>24</v>
      </c>
      <c r="D249" s="514">
        <v>2767.5</v>
      </c>
      <c r="E249" s="521" t="s">
        <v>405</v>
      </c>
      <c r="F249" s="521"/>
      <c r="G249" s="533"/>
      <c r="H249" s="566"/>
      <c r="I249" s="507"/>
      <c r="J249" s="507"/>
      <c r="K249" s="507"/>
      <c r="L249" s="507"/>
      <c r="M249" s="507"/>
      <c r="N249" s="507"/>
      <c r="O249" s="507"/>
      <c r="P249" s="507"/>
      <c r="Q249" s="507"/>
      <c r="R249" s="507"/>
      <c r="S249" s="507"/>
      <c r="T249" s="507"/>
      <c r="U249" s="507"/>
      <c r="V249" s="507"/>
      <c r="W249" s="507"/>
      <c r="X249" s="507"/>
      <c r="Y249" s="507"/>
      <c r="Z249" s="507"/>
      <c r="AA249" s="507"/>
      <c r="AB249" s="507"/>
      <c r="AC249" s="507"/>
      <c r="AD249" s="507"/>
      <c r="AE249" s="507"/>
      <c r="AF249" s="507"/>
      <c r="AG249" s="507"/>
      <c r="AH249" s="507"/>
      <c r="AI249" s="507"/>
      <c r="AJ249" s="507"/>
      <c r="AK249" s="507"/>
      <c r="AL249" s="507"/>
      <c r="AM249" s="507"/>
      <c r="AN249" s="507"/>
      <c r="AO249" s="507"/>
      <c r="AP249" s="507"/>
      <c r="AQ249" s="507"/>
      <c r="AR249" s="507"/>
      <c r="AS249" s="507"/>
      <c r="AT249" s="507"/>
      <c r="AU249" s="507"/>
      <c r="AV249" s="507"/>
      <c r="AW249" s="507"/>
      <c r="AX249" s="507"/>
      <c r="AY249" s="507"/>
      <c r="AZ249" s="507"/>
      <c r="BA249" s="507"/>
      <c r="BB249" s="507"/>
    </row>
    <row r="250" spans="1:54" s="524" customFormat="1" ht="24" customHeight="1" x14ac:dyDescent="0.2">
      <c r="A250" s="518">
        <v>7130810211</v>
      </c>
      <c r="B250" s="519" t="s">
        <v>1632</v>
      </c>
      <c r="C250" s="542" t="s">
        <v>24</v>
      </c>
      <c r="D250" s="514">
        <v>2159.89</v>
      </c>
      <c r="E250" s="521"/>
      <c r="F250" s="521"/>
      <c r="G250" s="533"/>
      <c r="H250" s="566"/>
      <c r="I250" s="507"/>
      <c r="J250" s="507"/>
      <c r="K250" s="507"/>
      <c r="L250" s="507"/>
      <c r="M250" s="507"/>
      <c r="N250" s="507"/>
      <c r="O250" s="507"/>
      <c r="P250" s="507"/>
      <c r="Q250" s="507"/>
      <c r="R250" s="507"/>
      <c r="S250" s="507"/>
      <c r="T250" s="507"/>
      <c r="U250" s="507"/>
      <c r="V250" s="507"/>
      <c r="W250" s="507"/>
      <c r="X250" s="507"/>
      <c r="Y250" s="507"/>
      <c r="Z250" s="507"/>
      <c r="AA250" s="507"/>
      <c r="AB250" s="507"/>
      <c r="AC250" s="507"/>
      <c r="AD250" s="507"/>
      <c r="AE250" s="507"/>
      <c r="AF250" s="507"/>
      <c r="AG250" s="507"/>
      <c r="AH250" s="507"/>
      <c r="AI250" s="507"/>
      <c r="AJ250" s="507"/>
      <c r="AK250" s="507"/>
      <c r="AL250" s="507"/>
      <c r="AM250" s="507"/>
      <c r="AN250" s="507"/>
      <c r="AO250" s="507"/>
      <c r="AP250" s="507"/>
      <c r="AQ250" s="507"/>
      <c r="AR250" s="507"/>
      <c r="AS250" s="507"/>
      <c r="AT250" s="507"/>
      <c r="AU250" s="507"/>
      <c r="AV250" s="507"/>
      <c r="AW250" s="507"/>
      <c r="AX250" s="507"/>
      <c r="AY250" s="507"/>
      <c r="AZ250" s="507"/>
      <c r="BA250" s="507"/>
      <c r="BB250" s="507"/>
    </row>
    <row r="251" spans="1:54" s="524" customFormat="1" ht="24" customHeight="1" x14ac:dyDescent="0.2">
      <c r="A251" s="518">
        <v>7130810608</v>
      </c>
      <c r="B251" s="519" t="s">
        <v>406</v>
      </c>
      <c r="C251" s="542" t="s">
        <v>17</v>
      </c>
      <c r="D251" s="514">
        <v>6381.15</v>
      </c>
      <c r="E251" s="519" t="s">
        <v>407</v>
      </c>
      <c r="F251" s="521"/>
      <c r="G251" s="533"/>
      <c r="H251" s="566"/>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7"/>
      <c r="AY251" s="507"/>
      <c r="AZ251" s="507"/>
      <c r="BA251" s="507"/>
      <c r="BB251" s="507"/>
    </row>
    <row r="252" spans="1:54" s="524" customFormat="1" ht="24" customHeight="1" x14ac:dyDescent="0.2">
      <c r="A252" s="518">
        <v>7130810221</v>
      </c>
      <c r="B252" s="547" t="s">
        <v>1633</v>
      </c>
      <c r="C252" s="542" t="s">
        <v>17</v>
      </c>
      <c r="D252" s="514">
        <v>9161.7099999999991</v>
      </c>
      <c r="E252" s="519"/>
      <c r="F252" s="521"/>
      <c r="G252" s="533"/>
      <c r="H252" s="566"/>
      <c r="I252" s="507"/>
      <c r="J252" s="507"/>
      <c r="K252" s="507"/>
      <c r="L252" s="507"/>
      <c r="M252" s="507"/>
      <c r="N252" s="507"/>
      <c r="O252" s="507"/>
      <c r="P252" s="507"/>
      <c r="Q252" s="507"/>
      <c r="R252" s="507"/>
      <c r="S252" s="507"/>
      <c r="T252" s="507"/>
      <c r="U252" s="507"/>
      <c r="V252" s="507"/>
      <c r="W252" s="507"/>
      <c r="X252" s="507"/>
      <c r="Y252" s="507"/>
      <c r="Z252" s="507"/>
      <c r="AA252" s="507"/>
      <c r="AB252" s="507"/>
      <c r="AC252" s="507"/>
      <c r="AD252" s="507"/>
      <c r="AE252" s="507"/>
      <c r="AF252" s="507"/>
      <c r="AG252" s="507"/>
      <c r="AH252" s="507"/>
      <c r="AI252" s="507"/>
      <c r="AJ252" s="507"/>
      <c r="AK252" s="507"/>
      <c r="AL252" s="507"/>
      <c r="AM252" s="507"/>
      <c r="AN252" s="507"/>
      <c r="AO252" s="507"/>
      <c r="AP252" s="507"/>
      <c r="AQ252" s="507"/>
      <c r="AR252" s="507"/>
      <c r="AS252" s="507"/>
      <c r="AT252" s="507"/>
      <c r="AU252" s="507"/>
      <c r="AV252" s="507"/>
      <c r="AW252" s="507"/>
      <c r="AX252" s="507"/>
      <c r="AY252" s="507"/>
      <c r="AZ252" s="507"/>
      <c r="BA252" s="507"/>
      <c r="BB252" s="507"/>
    </row>
    <row r="253" spans="1:54" ht="24" customHeight="1" x14ac:dyDescent="0.2">
      <c r="A253" s="518">
        <v>7130810624</v>
      </c>
      <c r="B253" s="519" t="s">
        <v>408</v>
      </c>
      <c r="C253" s="542" t="s">
        <v>24</v>
      </c>
      <c r="D253" s="514">
        <v>103.11</v>
      </c>
      <c r="E253" s="521" t="s">
        <v>409</v>
      </c>
      <c r="F253" s="521"/>
      <c r="G253" s="533"/>
      <c r="H253" s="566"/>
    </row>
    <row r="254" spans="1:54" s="524" customFormat="1" ht="24" customHeight="1" x14ac:dyDescent="0.2">
      <c r="A254" s="518">
        <v>7130810676</v>
      </c>
      <c r="B254" s="519" t="s">
        <v>410</v>
      </c>
      <c r="C254" s="542" t="s">
        <v>24</v>
      </c>
      <c r="D254" s="514">
        <v>460.46</v>
      </c>
      <c r="E254" s="521" t="s">
        <v>411</v>
      </c>
      <c r="F254" s="521"/>
      <c r="G254" s="533"/>
      <c r="H254" s="566"/>
      <c r="I254" s="507"/>
      <c r="J254" s="507"/>
      <c r="K254" s="507"/>
      <c r="L254" s="507"/>
      <c r="M254" s="507"/>
      <c r="N254" s="507"/>
      <c r="O254" s="507"/>
      <c r="P254" s="507"/>
      <c r="Q254" s="507"/>
      <c r="R254" s="507"/>
      <c r="S254" s="507"/>
      <c r="T254" s="507"/>
      <c r="U254" s="507"/>
      <c r="V254" s="507"/>
      <c r="W254" s="507"/>
      <c r="X254" s="507"/>
      <c r="Y254" s="507"/>
      <c r="Z254" s="507"/>
      <c r="AA254" s="507"/>
      <c r="AB254" s="507"/>
      <c r="AC254" s="507"/>
      <c r="AD254" s="507"/>
      <c r="AE254" s="507"/>
      <c r="AF254" s="507"/>
      <c r="AG254" s="507"/>
      <c r="AH254" s="507"/>
      <c r="AI254" s="507"/>
      <c r="AJ254" s="507"/>
      <c r="AK254" s="507"/>
      <c r="AL254" s="507"/>
      <c r="AM254" s="507"/>
      <c r="AN254" s="507"/>
      <c r="AO254" s="507"/>
      <c r="AP254" s="507"/>
      <c r="AQ254" s="507"/>
      <c r="AR254" s="507"/>
      <c r="AS254" s="507"/>
      <c r="AT254" s="507"/>
      <c r="AU254" s="507"/>
      <c r="AV254" s="507"/>
      <c r="AW254" s="507"/>
      <c r="AX254" s="507"/>
      <c r="AY254" s="507"/>
      <c r="AZ254" s="507"/>
      <c r="BA254" s="507"/>
      <c r="BB254" s="507"/>
    </row>
    <row r="255" spans="1:54" s="524" customFormat="1" ht="24" customHeight="1" x14ac:dyDescent="0.2">
      <c r="A255" s="518">
        <v>7130810679</v>
      </c>
      <c r="B255" s="519" t="s">
        <v>412</v>
      </c>
      <c r="C255" s="542" t="s">
        <v>24</v>
      </c>
      <c r="D255" s="514">
        <v>348.9</v>
      </c>
      <c r="E255" s="521" t="s">
        <v>413</v>
      </c>
      <c r="F255" s="521"/>
      <c r="G255" s="533"/>
      <c r="H255" s="566"/>
      <c r="I255" s="507"/>
      <c r="J255" s="507"/>
      <c r="K255" s="507"/>
      <c r="L255" s="507"/>
      <c r="M255" s="507"/>
      <c r="N255" s="507"/>
      <c r="O255" s="507"/>
      <c r="P255" s="507"/>
      <c r="Q255" s="507"/>
      <c r="R255" s="507"/>
      <c r="S255" s="507"/>
      <c r="T255" s="507"/>
      <c r="U255" s="507"/>
      <c r="V255" s="507"/>
      <c r="W255" s="507"/>
      <c r="X255" s="507"/>
      <c r="Y255" s="507"/>
      <c r="Z255" s="507"/>
      <c r="AA255" s="507"/>
      <c r="AB255" s="507"/>
      <c r="AC255" s="507"/>
      <c r="AD255" s="507"/>
      <c r="AE255" s="507"/>
      <c r="AF255" s="507"/>
      <c r="AG255" s="507"/>
      <c r="AH255" s="507"/>
      <c r="AI255" s="507"/>
      <c r="AJ255" s="507"/>
      <c r="AK255" s="507"/>
      <c r="AL255" s="507"/>
      <c r="AM255" s="507"/>
      <c r="AN255" s="507"/>
      <c r="AO255" s="507"/>
      <c r="AP255" s="507"/>
      <c r="AQ255" s="507"/>
      <c r="AR255" s="507"/>
      <c r="AS255" s="507"/>
      <c r="AT255" s="507"/>
      <c r="AU255" s="507"/>
      <c r="AV255" s="507"/>
      <c r="AW255" s="507"/>
      <c r="AX255" s="507"/>
      <c r="AY255" s="507"/>
      <c r="AZ255" s="507"/>
      <c r="BA255" s="507"/>
      <c r="BB255" s="507"/>
    </row>
    <row r="256" spans="1:54" s="524" customFormat="1" ht="24" customHeight="1" x14ac:dyDescent="0.2">
      <c r="A256" s="518">
        <v>7130810210</v>
      </c>
      <c r="B256" s="519" t="s">
        <v>1634</v>
      </c>
      <c r="C256" s="542" t="s">
        <v>24</v>
      </c>
      <c r="D256" s="514">
        <v>657.47</v>
      </c>
      <c r="E256" s="521"/>
      <c r="F256" s="521"/>
      <c r="G256" s="521"/>
      <c r="H256" s="566"/>
      <c r="I256" s="507"/>
      <c r="J256" s="507"/>
      <c r="K256" s="507"/>
      <c r="L256" s="507"/>
      <c r="M256" s="507"/>
      <c r="N256" s="507"/>
      <c r="O256" s="507"/>
      <c r="P256" s="507"/>
      <c r="Q256" s="507"/>
      <c r="R256" s="507"/>
      <c r="S256" s="507"/>
      <c r="T256" s="507"/>
      <c r="U256" s="507"/>
      <c r="V256" s="507"/>
      <c r="W256" s="507"/>
      <c r="X256" s="507"/>
      <c r="Y256" s="507"/>
      <c r="Z256" s="507"/>
      <c r="AA256" s="507"/>
      <c r="AB256" s="507"/>
      <c r="AC256" s="507"/>
      <c r="AD256" s="507"/>
      <c r="AE256" s="507"/>
      <c r="AF256" s="507"/>
      <c r="AG256" s="507"/>
      <c r="AH256" s="507"/>
      <c r="AI256" s="507"/>
      <c r="AJ256" s="507"/>
      <c r="AK256" s="507"/>
      <c r="AL256" s="507"/>
      <c r="AM256" s="507"/>
      <c r="AN256" s="507"/>
      <c r="AO256" s="507"/>
      <c r="AP256" s="507"/>
      <c r="AQ256" s="507"/>
      <c r="AR256" s="507"/>
      <c r="AS256" s="507"/>
      <c r="AT256" s="507"/>
      <c r="AU256" s="507"/>
      <c r="AV256" s="507"/>
      <c r="AW256" s="507"/>
      <c r="AX256" s="507"/>
      <c r="AY256" s="507"/>
      <c r="AZ256" s="507"/>
      <c r="BA256" s="507"/>
      <c r="BB256" s="507"/>
    </row>
    <row r="257" spans="1:54" s="524" customFormat="1" ht="24" customHeight="1" x14ac:dyDescent="0.2">
      <c r="A257" s="518">
        <v>7130810204</v>
      </c>
      <c r="B257" s="519" t="s">
        <v>1635</v>
      </c>
      <c r="C257" s="542" t="s">
        <v>24</v>
      </c>
      <c r="D257" s="514">
        <v>1237.79</v>
      </c>
      <c r="E257" s="521"/>
      <c r="F257" s="521"/>
      <c r="G257" s="521"/>
      <c r="H257" s="566"/>
      <c r="I257" s="507"/>
      <c r="J257" s="507"/>
      <c r="K257" s="507"/>
      <c r="L257" s="507"/>
      <c r="M257" s="507"/>
      <c r="N257" s="507"/>
      <c r="O257" s="507"/>
      <c r="P257" s="507"/>
      <c r="Q257" s="507"/>
      <c r="R257" s="507"/>
      <c r="S257" s="507"/>
      <c r="T257" s="507"/>
      <c r="U257" s="507"/>
      <c r="V257" s="507"/>
      <c r="W257" s="507"/>
      <c r="X257" s="507"/>
      <c r="Y257" s="507"/>
      <c r="Z257" s="507"/>
      <c r="AA257" s="507"/>
      <c r="AB257" s="507"/>
      <c r="AC257" s="507"/>
      <c r="AD257" s="507"/>
      <c r="AE257" s="507"/>
      <c r="AF257" s="507"/>
      <c r="AG257" s="507"/>
      <c r="AH257" s="507"/>
      <c r="AI257" s="507"/>
      <c r="AJ257" s="507"/>
      <c r="AK257" s="507"/>
      <c r="AL257" s="507"/>
      <c r="AM257" s="507"/>
      <c r="AN257" s="507"/>
      <c r="AO257" s="507"/>
      <c r="AP257" s="507"/>
      <c r="AQ257" s="507"/>
      <c r="AR257" s="507"/>
      <c r="AS257" s="507"/>
      <c r="AT257" s="507"/>
      <c r="AU257" s="507"/>
      <c r="AV257" s="507"/>
      <c r="AW257" s="507"/>
      <c r="AX257" s="507"/>
      <c r="AY257" s="507"/>
      <c r="AZ257" s="507"/>
      <c r="BA257" s="507"/>
      <c r="BB257" s="507"/>
    </row>
    <row r="258" spans="1:54" s="524" customFormat="1" ht="24" customHeight="1" x14ac:dyDescent="0.2">
      <c r="A258" s="518">
        <v>7130810205</v>
      </c>
      <c r="B258" s="519" t="s">
        <v>1636</v>
      </c>
      <c r="C258" s="542" t="s">
        <v>24</v>
      </c>
      <c r="D258" s="514">
        <v>1523.79</v>
      </c>
      <c r="E258" s="521"/>
      <c r="F258" s="521"/>
      <c r="G258" s="521"/>
      <c r="H258" s="566"/>
      <c r="I258" s="507"/>
      <c r="J258" s="507"/>
      <c r="K258" s="507"/>
      <c r="L258" s="507"/>
      <c r="M258" s="507"/>
      <c r="N258" s="507"/>
      <c r="O258" s="507"/>
      <c r="P258" s="507"/>
      <c r="Q258" s="507"/>
      <c r="R258" s="507"/>
      <c r="S258" s="507"/>
      <c r="T258" s="507"/>
      <c r="U258" s="507"/>
      <c r="V258" s="507"/>
      <c r="W258" s="507"/>
      <c r="X258" s="507"/>
      <c r="Y258" s="507"/>
      <c r="Z258" s="507"/>
      <c r="AA258" s="507"/>
      <c r="AB258" s="507"/>
      <c r="AC258" s="507"/>
      <c r="AD258" s="507"/>
      <c r="AE258" s="507"/>
      <c r="AF258" s="507"/>
      <c r="AG258" s="507"/>
      <c r="AH258" s="507"/>
      <c r="AI258" s="507"/>
      <c r="AJ258" s="507"/>
      <c r="AK258" s="507"/>
      <c r="AL258" s="507"/>
      <c r="AM258" s="507"/>
      <c r="AN258" s="507"/>
      <c r="AO258" s="507"/>
      <c r="AP258" s="507"/>
      <c r="AQ258" s="507"/>
      <c r="AR258" s="507"/>
      <c r="AS258" s="507"/>
      <c r="AT258" s="507"/>
      <c r="AU258" s="507"/>
      <c r="AV258" s="507"/>
      <c r="AW258" s="507"/>
      <c r="AX258" s="507"/>
      <c r="AY258" s="507"/>
      <c r="AZ258" s="507"/>
      <c r="BA258" s="507"/>
      <c r="BB258" s="507"/>
    </row>
    <row r="259" spans="1:54" s="524" customFormat="1" ht="24" customHeight="1" x14ac:dyDescent="0.2">
      <c r="A259" s="518">
        <v>7130810206</v>
      </c>
      <c r="B259" s="519" t="s">
        <v>1637</v>
      </c>
      <c r="C259" s="542" t="s">
        <v>24</v>
      </c>
      <c r="D259" s="514">
        <v>418.92</v>
      </c>
      <c r="E259" s="521"/>
      <c r="F259" s="521"/>
      <c r="G259" s="521"/>
      <c r="H259" s="566"/>
      <c r="I259" s="507"/>
      <c r="J259" s="507"/>
      <c r="K259" s="507"/>
      <c r="L259" s="507"/>
      <c r="M259" s="507"/>
      <c r="N259" s="507"/>
      <c r="O259" s="507"/>
      <c r="P259" s="507"/>
      <c r="Q259" s="507"/>
      <c r="R259" s="507"/>
      <c r="S259" s="507"/>
      <c r="T259" s="507"/>
      <c r="U259" s="507"/>
      <c r="V259" s="507"/>
      <c r="W259" s="507"/>
      <c r="X259" s="507"/>
      <c r="Y259" s="507"/>
      <c r="Z259" s="507"/>
      <c r="AA259" s="507"/>
      <c r="AB259" s="507"/>
      <c r="AC259" s="507"/>
      <c r="AD259" s="507"/>
      <c r="AE259" s="507"/>
      <c r="AF259" s="507"/>
      <c r="AG259" s="507"/>
      <c r="AH259" s="507"/>
      <c r="AI259" s="507"/>
      <c r="AJ259" s="507"/>
      <c r="AK259" s="507"/>
      <c r="AL259" s="507"/>
      <c r="AM259" s="507"/>
      <c r="AN259" s="507"/>
      <c r="AO259" s="507"/>
      <c r="AP259" s="507"/>
      <c r="AQ259" s="507"/>
      <c r="AR259" s="507"/>
      <c r="AS259" s="507"/>
      <c r="AT259" s="507"/>
      <c r="AU259" s="507"/>
      <c r="AV259" s="507"/>
      <c r="AW259" s="507"/>
      <c r="AX259" s="507"/>
      <c r="AY259" s="507"/>
      <c r="AZ259" s="507"/>
      <c r="BA259" s="507"/>
      <c r="BB259" s="507"/>
    </row>
    <row r="260" spans="1:54" s="524" customFormat="1" ht="24" customHeight="1" x14ac:dyDescent="0.2">
      <c r="A260" s="518">
        <v>7130810207</v>
      </c>
      <c r="B260" s="519" t="s">
        <v>1638</v>
      </c>
      <c r="C260" s="542" t="s">
        <v>24</v>
      </c>
      <c r="D260" s="514">
        <v>308.55</v>
      </c>
      <c r="E260" s="521"/>
      <c r="F260" s="521"/>
      <c r="G260" s="521"/>
      <c r="H260" s="566"/>
      <c r="I260" s="507"/>
      <c r="J260" s="507"/>
      <c r="K260" s="507"/>
      <c r="L260" s="507"/>
      <c r="M260" s="507"/>
      <c r="N260" s="507"/>
      <c r="O260" s="507"/>
      <c r="P260" s="507"/>
      <c r="Q260" s="507"/>
      <c r="R260" s="507"/>
      <c r="S260" s="507"/>
      <c r="T260" s="507"/>
      <c r="U260" s="507"/>
      <c r="V260" s="507"/>
      <c r="W260" s="507"/>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row>
    <row r="261" spans="1:54" s="524" customFormat="1" ht="24" customHeight="1" x14ac:dyDescent="0.2">
      <c r="A261" s="518">
        <v>7130810681</v>
      </c>
      <c r="B261" s="519" t="s">
        <v>414</v>
      </c>
      <c r="C261" s="542" t="s">
        <v>17</v>
      </c>
      <c r="D261" s="514">
        <v>3829.65</v>
      </c>
      <c r="E261" s="521" t="s">
        <v>415</v>
      </c>
      <c r="F261" s="521"/>
      <c r="G261" s="521"/>
      <c r="H261" s="566"/>
      <c r="I261" s="507"/>
      <c r="J261" s="507"/>
      <c r="K261" s="507"/>
      <c r="L261" s="507"/>
      <c r="M261" s="507"/>
      <c r="N261" s="507"/>
      <c r="O261" s="507"/>
      <c r="P261" s="507"/>
      <c r="Q261" s="507"/>
      <c r="R261" s="507"/>
      <c r="S261" s="507"/>
      <c r="T261" s="507"/>
      <c r="U261" s="507"/>
      <c r="V261" s="507"/>
      <c r="W261" s="507"/>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row>
    <row r="262" spans="1:54" s="524" customFormat="1" ht="24" customHeight="1" x14ac:dyDescent="0.2">
      <c r="A262" s="518">
        <v>7130810236</v>
      </c>
      <c r="B262" s="519" t="s">
        <v>1639</v>
      </c>
      <c r="C262" s="542" t="s">
        <v>17</v>
      </c>
      <c r="D262" s="514">
        <v>1962.88</v>
      </c>
      <c r="E262" s="521"/>
      <c r="F262" s="521"/>
      <c r="G262" s="521"/>
      <c r="H262" s="566"/>
      <c r="I262" s="507"/>
      <c r="J262" s="507"/>
      <c r="K262" s="507"/>
      <c r="L262" s="507"/>
      <c r="M262" s="507"/>
      <c r="N262" s="507"/>
      <c r="O262" s="507"/>
      <c r="P262" s="507"/>
      <c r="Q262" s="507"/>
      <c r="R262" s="507"/>
      <c r="S262" s="507"/>
      <c r="T262" s="507"/>
      <c r="U262" s="507"/>
      <c r="V262" s="507"/>
      <c r="W262" s="507"/>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row>
    <row r="263" spans="1:54" s="524" customFormat="1" ht="24" customHeight="1" x14ac:dyDescent="0.2">
      <c r="A263" s="518">
        <v>7130810237</v>
      </c>
      <c r="B263" s="519" t="s">
        <v>1640</v>
      </c>
      <c r="C263" s="542" t="s">
        <v>24</v>
      </c>
      <c r="D263" s="514">
        <v>2320.09</v>
      </c>
      <c r="E263" s="521"/>
      <c r="F263" s="521"/>
      <c r="G263" s="521"/>
      <c r="H263" s="566"/>
      <c r="I263" s="507"/>
      <c r="J263" s="507"/>
      <c r="K263" s="507"/>
      <c r="L263" s="507"/>
      <c r="M263" s="507"/>
      <c r="N263" s="507"/>
      <c r="O263" s="507"/>
      <c r="P263" s="507"/>
      <c r="Q263" s="507"/>
      <c r="R263" s="507"/>
      <c r="S263" s="507"/>
      <c r="T263" s="507"/>
      <c r="U263" s="507"/>
      <c r="V263" s="507"/>
      <c r="W263" s="507"/>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row>
    <row r="264" spans="1:54" s="524" customFormat="1" ht="24" customHeight="1" x14ac:dyDescent="0.2">
      <c r="A264" s="518">
        <v>7130810238</v>
      </c>
      <c r="B264" s="519" t="s">
        <v>1875</v>
      </c>
      <c r="C264" s="542" t="s">
        <v>24</v>
      </c>
      <c r="D264" s="514">
        <v>2754.44</v>
      </c>
      <c r="E264" s="521"/>
      <c r="F264" s="521"/>
      <c r="G264" s="521"/>
      <c r="H264" s="566"/>
      <c r="I264" s="507"/>
      <c r="J264" s="507"/>
      <c r="K264" s="507"/>
      <c r="L264" s="507"/>
      <c r="M264" s="507"/>
      <c r="N264" s="507"/>
      <c r="O264" s="507"/>
      <c r="P264" s="507"/>
      <c r="Q264" s="507"/>
      <c r="R264" s="507"/>
      <c r="S264" s="507"/>
      <c r="T264" s="507"/>
      <c r="U264" s="507"/>
      <c r="V264" s="507"/>
      <c r="W264" s="507"/>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row>
    <row r="265" spans="1:54" s="524" customFormat="1" ht="24" customHeight="1" x14ac:dyDescent="0.2">
      <c r="A265" s="518">
        <v>7130810684</v>
      </c>
      <c r="B265" s="519" t="s">
        <v>43</v>
      </c>
      <c r="C265" s="542" t="s">
        <v>24</v>
      </c>
      <c r="D265" s="514">
        <v>10036.34</v>
      </c>
      <c r="E265" s="521" t="s">
        <v>416</v>
      </c>
      <c r="F265" s="521"/>
      <c r="G265" s="521"/>
      <c r="H265" s="566"/>
      <c r="I265" s="507"/>
      <c r="J265" s="507"/>
      <c r="K265" s="507"/>
      <c r="L265" s="507"/>
      <c r="M265" s="507"/>
      <c r="N265" s="507"/>
      <c r="O265" s="507"/>
      <c r="P265" s="507"/>
      <c r="Q265" s="507"/>
      <c r="R265" s="507"/>
      <c r="S265" s="507"/>
      <c r="T265" s="507"/>
      <c r="U265" s="507"/>
      <c r="V265" s="507"/>
      <c r="W265" s="507"/>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row>
    <row r="266" spans="1:54" s="524" customFormat="1" ht="24" customHeight="1" x14ac:dyDescent="0.2">
      <c r="A266" s="518">
        <v>7130810692</v>
      </c>
      <c r="B266" s="519" t="s">
        <v>417</v>
      </c>
      <c r="C266" s="542" t="s">
        <v>7</v>
      </c>
      <c r="D266" s="514">
        <v>371.1</v>
      </c>
      <c r="E266" s="521" t="s">
        <v>418</v>
      </c>
      <c r="F266" s="521"/>
      <c r="G266" s="521"/>
      <c r="H266" s="794"/>
      <c r="I266" s="507"/>
      <c r="J266" s="507"/>
      <c r="K266" s="507"/>
      <c r="L266" s="507"/>
      <c r="M266" s="507"/>
      <c r="N266" s="507"/>
      <c r="O266" s="507"/>
      <c r="P266" s="507"/>
      <c r="Q266" s="507"/>
      <c r="R266" s="507"/>
      <c r="S266" s="507"/>
      <c r="T266" s="507"/>
      <c r="U266" s="507"/>
      <c r="V266" s="507"/>
      <c r="W266" s="507"/>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row>
    <row r="267" spans="1:54" s="524" customFormat="1" ht="24" customHeight="1" x14ac:dyDescent="0.2">
      <c r="A267" s="518">
        <v>7130810242</v>
      </c>
      <c r="B267" s="519" t="s">
        <v>1641</v>
      </c>
      <c r="C267" s="542" t="s">
        <v>7</v>
      </c>
      <c r="D267" s="514">
        <v>355.96</v>
      </c>
      <c r="E267" s="521"/>
      <c r="F267" s="521"/>
      <c r="G267" s="521"/>
      <c r="H267" s="794"/>
      <c r="I267" s="507"/>
      <c r="J267" s="507"/>
      <c r="K267" s="507"/>
      <c r="L267" s="507"/>
      <c r="M267" s="507"/>
      <c r="N267" s="507"/>
      <c r="O267" s="507"/>
      <c r="P267" s="507"/>
      <c r="Q267" s="507"/>
      <c r="R267" s="507"/>
      <c r="S267" s="507"/>
      <c r="T267" s="507"/>
      <c r="U267" s="507"/>
      <c r="V267" s="507"/>
      <c r="W267" s="507"/>
      <c r="X267" s="507"/>
      <c r="Y267" s="507"/>
      <c r="Z267" s="507"/>
      <c r="AA267" s="507"/>
      <c r="AB267" s="507"/>
      <c r="AC267" s="507"/>
      <c r="AD267" s="507"/>
      <c r="AE267" s="507"/>
      <c r="AF267" s="507"/>
      <c r="AG267" s="507"/>
      <c r="AH267" s="507"/>
      <c r="AI267" s="507"/>
      <c r="AJ267" s="507"/>
      <c r="AK267" s="507"/>
      <c r="AL267" s="507"/>
      <c r="AM267" s="507"/>
      <c r="AN267" s="507"/>
      <c r="AO267" s="507"/>
      <c r="AP267" s="507"/>
      <c r="AQ267" s="507"/>
      <c r="AR267" s="507"/>
      <c r="AS267" s="507"/>
      <c r="AT267" s="507"/>
      <c r="AU267" s="507"/>
      <c r="AV267" s="507"/>
      <c r="AW267" s="507"/>
      <c r="AX267" s="507"/>
      <c r="AY267" s="507"/>
      <c r="AZ267" s="507"/>
      <c r="BA267" s="507"/>
      <c r="BB267" s="507"/>
    </row>
    <row r="268" spans="1:54" s="524" customFormat="1" ht="24" customHeight="1" x14ac:dyDescent="0.2">
      <c r="A268" s="518">
        <v>7130820008</v>
      </c>
      <c r="B268" s="519" t="s">
        <v>1642</v>
      </c>
      <c r="C268" s="514" t="s">
        <v>14</v>
      </c>
      <c r="D268" s="514">
        <v>135</v>
      </c>
      <c r="E268" s="519" t="s">
        <v>419</v>
      </c>
      <c r="F268" s="521"/>
      <c r="G268" s="529"/>
      <c r="H268" s="566"/>
      <c r="I268" s="507"/>
      <c r="J268" s="507"/>
      <c r="K268" s="507"/>
      <c r="L268" s="507"/>
      <c r="M268" s="507"/>
      <c r="N268" s="507"/>
      <c r="O268" s="507"/>
      <c r="P268" s="507"/>
      <c r="Q268" s="507"/>
      <c r="R268" s="507"/>
      <c r="S268" s="507"/>
      <c r="T268" s="507"/>
      <c r="U268" s="507"/>
      <c r="V268" s="507"/>
      <c r="W268" s="507"/>
      <c r="X268" s="507"/>
      <c r="Y268" s="507"/>
      <c r="Z268" s="507"/>
      <c r="AA268" s="507"/>
      <c r="AB268" s="507"/>
      <c r="AC268" s="507"/>
      <c r="AD268" s="507"/>
      <c r="AE268" s="507"/>
      <c r="AF268" s="507"/>
      <c r="AG268" s="507"/>
      <c r="AH268" s="507"/>
      <c r="AI268" s="507"/>
      <c r="AJ268" s="507"/>
      <c r="AK268" s="507"/>
      <c r="AL268" s="507"/>
      <c r="AM268" s="507"/>
      <c r="AN268" s="507"/>
      <c r="AO268" s="507"/>
      <c r="AP268" s="507"/>
      <c r="AQ268" s="507"/>
      <c r="AR268" s="507"/>
      <c r="AS268" s="507"/>
      <c r="AT268" s="507"/>
      <c r="AU268" s="507"/>
      <c r="AV268" s="507"/>
      <c r="AW268" s="507"/>
      <c r="AX268" s="507"/>
      <c r="AY268" s="507"/>
      <c r="AZ268" s="507"/>
      <c r="BA268" s="507"/>
      <c r="BB268" s="507"/>
    </row>
    <row r="269" spans="1:54" s="524" customFormat="1" ht="24" customHeight="1" x14ac:dyDescent="0.2">
      <c r="A269" s="518">
        <v>7130820009</v>
      </c>
      <c r="B269" s="519" t="s">
        <v>420</v>
      </c>
      <c r="C269" s="514" t="s">
        <v>14</v>
      </c>
      <c r="D269" s="514">
        <v>296.99</v>
      </c>
      <c r="E269" s="519" t="s">
        <v>421</v>
      </c>
      <c r="F269" s="521"/>
      <c r="G269" s="533"/>
      <c r="H269" s="566"/>
      <c r="I269" s="507"/>
      <c r="J269" s="507"/>
      <c r="K269" s="507"/>
      <c r="L269" s="507"/>
      <c r="M269" s="507"/>
      <c r="N269" s="507"/>
      <c r="O269" s="507"/>
      <c r="P269" s="507"/>
      <c r="Q269" s="507"/>
      <c r="R269" s="507"/>
      <c r="S269" s="507"/>
      <c r="T269" s="507"/>
      <c r="U269" s="507"/>
      <c r="V269" s="507"/>
      <c r="W269" s="507"/>
      <c r="X269" s="507"/>
      <c r="Y269" s="507"/>
      <c r="Z269" s="507"/>
      <c r="AA269" s="507"/>
      <c r="AB269" s="507"/>
      <c r="AC269" s="507"/>
      <c r="AD269" s="507"/>
      <c r="AE269" s="507"/>
      <c r="AF269" s="507"/>
      <c r="AG269" s="507"/>
      <c r="AH269" s="507"/>
      <c r="AI269" s="507"/>
      <c r="AJ269" s="507"/>
      <c r="AK269" s="507"/>
      <c r="AL269" s="507"/>
      <c r="AM269" s="507"/>
      <c r="AN269" s="507"/>
      <c r="AO269" s="507"/>
      <c r="AP269" s="507"/>
      <c r="AQ269" s="507"/>
      <c r="AR269" s="507"/>
      <c r="AS269" s="507"/>
      <c r="AT269" s="507"/>
      <c r="AU269" s="507"/>
      <c r="AV269" s="507"/>
      <c r="AW269" s="507"/>
      <c r="AX269" s="507"/>
      <c r="AY269" s="507"/>
      <c r="AZ269" s="507"/>
      <c r="BA269" s="507"/>
      <c r="BB269" s="507"/>
    </row>
    <row r="270" spans="1:54" s="524" customFormat="1" ht="24" customHeight="1" x14ac:dyDescent="0.2">
      <c r="A270" s="518">
        <v>7130820010</v>
      </c>
      <c r="B270" s="519" t="s">
        <v>422</v>
      </c>
      <c r="C270" s="514" t="s">
        <v>14</v>
      </c>
      <c r="D270" s="514">
        <v>122.72</v>
      </c>
      <c r="E270" s="519" t="s">
        <v>423</v>
      </c>
      <c r="F270" s="521"/>
      <c r="G270" s="529"/>
      <c r="H270" s="566"/>
      <c r="I270" s="507"/>
      <c r="J270" s="507"/>
      <c r="K270" s="507"/>
      <c r="L270" s="507"/>
      <c r="M270" s="507"/>
      <c r="N270" s="507"/>
      <c r="O270" s="507"/>
      <c r="P270" s="507"/>
      <c r="Q270" s="507"/>
      <c r="R270" s="507"/>
      <c r="S270" s="507"/>
      <c r="T270" s="507"/>
      <c r="U270" s="507"/>
      <c r="V270" s="507"/>
      <c r="W270" s="507"/>
      <c r="X270" s="507"/>
      <c r="Y270" s="507"/>
      <c r="Z270" s="507"/>
      <c r="AA270" s="507"/>
      <c r="AB270" s="507"/>
      <c r="AC270" s="507"/>
      <c r="AD270" s="507"/>
      <c r="AE270" s="507"/>
      <c r="AF270" s="507"/>
      <c r="AG270" s="507"/>
      <c r="AH270" s="507"/>
      <c r="AI270" s="507"/>
      <c r="AJ270" s="507"/>
      <c r="AK270" s="507"/>
      <c r="AL270" s="507"/>
      <c r="AM270" s="507"/>
      <c r="AN270" s="507"/>
      <c r="AO270" s="507"/>
      <c r="AP270" s="507"/>
      <c r="AQ270" s="507"/>
      <c r="AR270" s="507"/>
      <c r="AS270" s="507"/>
      <c r="AT270" s="507"/>
      <c r="AU270" s="507"/>
      <c r="AV270" s="507"/>
      <c r="AW270" s="507"/>
      <c r="AX270" s="507"/>
      <c r="AY270" s="507"/>
      <c r="AZ270" s="507"/>
      <c r="BA270" s="507"/>
      <c r="BB270" s="507"/>
    </row>
    <row r="271" spans="1:54" s="524" customFormat="1" ht="24" customHeight="1" x14ac:dyDescent="0.2">
      <c r="A271" s="518">
        <v>7130820011</v>
      </c>
      <c r="B271" s="519" t="s">
        <v>424</v>
      </c>
      <c r="C271" s="514" t="s">
        <v>14</v>
      </c>
      <c r="D271" s="514">
        <v>209.57</v>
      </c>
      <c r="E271" s="519" t="s">
        <v>425</v>
      </c>
      <c r="F271" s="521"/>
      <c r="G271" s="515"/>
      <c r="H271" s="566"/>
      <c r="I271" s="507"/>
      <c r="J271" s="507"/>
      <c r="K271" s="507"/>
      <c r="L271" s="507"/>
      <c r="M271" s="507"/>
      <c r="N271" s="507"/>
      <c r="O271" s="507"/>
      <c r="P271" s="507"/>
      <c r="Q271" s="507"/>
      <c r="R271" s="507"/>
      <c r="S271" s="507"/>
      <c r="T271" s="507"/>
      <c r="U271" s="507"/>
      <c r="V271" s="507"/>
      <c r="W271" s="507"/>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row>
    <row r="272" spans="1:54" ht="24" customHeight="1" x14ac:dyDescent="0.2">
      <c r="A272" s="511">
        <v>7130820018</v>
      </c>
      <c r="B272" s="512" t="s">
        <v>426</v>
      </c>
      <c r="C272" s="513" t="s">
        <v>7</v>
      </c>
      <c r="D272" s="514">
        <v>4.9000000000000004</v>
      </c>
      <c r="E272" s="521" t="s">
        <v>427</v>
      </c>
      <c r="F272" s="521"/>
      <c r="G272" s="533"/>
      <c r="H272" s="566"/>
    </row>
    <row r="273" spans="1:54" ht="24" customHeight="1" x14ac:dyDescent="0.2">
      <c r="A273" s="511">
        <v>7130820026</v>
      </c>
      <c r="B273" s="512" t="s">
        <v>428</v>
      </c>
      <c r="C273" s="513" t="s">
        <v>53</v>
      </c>
      <c r="D273" s="514">
        <v>572.54999999999995</v>
      </c>
      <c r="E273" s="521" t="s">
        <v>429</v>
      </c>
      <c r="F273" s="521"/>
      <c r="G273" s="533"/>
      <c r="H273" s="566"/>
    </row>
    <row r="274" spans="1:54" ht="24" customHeight="1" x14ac:dyDescent="0.2">
      <c r="A274" s="511">
        <v>7130820027</v>
      </c>
      <c r="B274" s="512" t="s">
        <v>430</v>
      </c>
      <c r="C274" s="513" t="s">
        <v>53</v>
      </c>
      <c r="D274" s="514">
        <v>2341.4499999999998</v>
      </c>
      <c r="E274" s="521" t="s">
        <v>431</v>
      </c>
      <c r="F274" s="521"/>
      <c r="G274" s="533"/>
      <c r="H274" s="566"/>
    </row>
    <row r="275" spans="1:54" ht="24" customHeight="1" x14ac:dyDescent="0.2">
      <c r="A275" s="540">
        <v>7130820029</v>
      </c>
      <c r="B275" s="529" t="s">
        <v>195</v>
      </c>
      <c r="C275" s="520" t="s">
        <v>14</v>
      </c>
      <c r="D275" s="514">
        <v>42.66</v>
      </c>
      <c r="E275" s="521"/>
      <c r="F275" s="521"/>
      <c r="G275" s="533"/>
      <c r="H275" s="566"/>
    </row>
    <row r="276" spans="1:54" s="524" customFormat="1" ht="24" customHeight="1" x14ac:dyDescent="0.2">
      <c r="A276" s="511">
        <v>7130820030</v>
      </c>
      <c r="B276" s="512" t="s">
        <v>432</v>
      </c>
      <c r="C276" s="513" t="s">
        <v>14</v>
      </c>
      <c r="D276" s="514">
        <v>300.14</v>
      </c>
      <c r="E276" s="521" t="s">
        <v>433</v>
      </c>
      <c r="F276" s="521"/>
      <c r="G276" s="529"/>
      <c r="H276" s="566"/>
      <c r="I276" s="507"/>
      <c r="J276" s="507"/>
      <c r="K276" s="507"/>
      <c r="L276" s="507"/>
      <c r="M276" s="507"/>
      <c r="N276" s="507"/>
      <c r="O276" s="507"/>
      <c r="P276" s="507"/>
      <c r="Q276" s="507"/>
      <c r="R276" s="507"/>
      <c r="S276" s="507"/>
      <c r="T276" s="507"/>
      <c r="U276" s="507"/>
      <c r="V276" s="507"/>
      <c r="W276" s="507"/>
      <c r="X276" s="507"/>
      <c r="Y276" s="507"/>
      <c r="Z276" s="507"/>
      <c r="AA276" s="507"/>
      <c r="AB276" s="507"/>
      <c r="AC276" s="507"/>
      <c r="AD276" s="507"/>
      <c r="AE276" s="507"/>
      <c r="AF276" s="507"/>
      <c r="AG276" s="507"/>
      <c r="AH276" s="507"/>
      <c r="AI276" s="507"/>
      <c r="AJ276" s="507"/>
      <c r="AK276" s="507"/>
      <c r="AL276" s="507"/>
      <c r="AM276" s="507"/>
      <c r="AN276" s="507"/>
      <c r="AO276" s="507"/>
      <c r="AP276" s="507"/>
      <c r="AQ276" s="507"/>
      <c r="AR276" s="507"/>
      <c r="AS276" s="507"/>
      <c r="AT276" s="507"/>
      <c r="AU276" s="507"/>
      <c r="AV276" s="507"/>
      <c r="AW276" s="507"/>
      <c r="AX276" s="507"/>
      <c r="AY276" s="507"/>
      <c r="AZ276" s="507"/>
      <c r="BA276" s="507"/>
      <c r="BB276" s="507"/>
    </row>
    <row r="277" spans="1:54" ht="24" customHeight="1" x14ac:dyDescent="0.2">
      <c r="A277" s="511">
        <v>7130820071</v>
      </c>
      <c r="B277" s="512" t="s">
        <v>434</v>
      </c>
      <c r="C277" s="513" t="s">
        <v>14</v>
      </c>
      <c r="D277" s="514">
        <v>57.77</v>
      </c>
      <c r="E277" s="521" t="s">
        <v>435</v>
      </c>
      <c r="F277" s="521"/>
      <c r="G277" s="529"/>
      <c r="H277" s="566"/>
    </row>
    <row r="278" spans="1:54" s="524" customFormat="1" ht="24" customHeight="1" x14ac:dyDescent="0.2">
      <c r="A278" s="511">
        <v>7130820075</v>
      </c>
      <c r="B278" s="512" t="s">
        <v>436</v>
      </c>
      <c r="C278" s="513" t="s">
        <v>14</v>
      </c>
      <c r="D278" s="514">
        <v>296.39</v>
      </c>
      <c r="E278" s="521" t="s">
        <v>437</v>
      </c>
      <c r="F278" s="521"/>
      <c r="G278" s="533"/>
      <c r="H278" s="566"/>
      <c r="I278" s="507"/>
      <c r="J278" s="507"/>
      <c r="K278" s="507"/>
      <c r="L278" s="507"/>
      <c r="M278" s="507"/>
      <c r="N278" s="507"/>
      <c r="O278" s="507"/>
      <c r="P278" s="507"/>
      <c r="Q278" s="507"/>
      <c r="R278" s="507"/>
      <c r="S278" s="507"/>
      <c r="T278" s="507"/>
      <c r="U278" s="507"/>
      <c r="V278" s="507"/>
      <c r="W278" s="507"/>
      <c r="X278" s="507"/>
      <c r="Y278" s="507"/>
      <c r="Z278" s="507"/>
      <c r="AA278" s="507"/>
      <c r="AB278" s="507"/>
      <c r="AC278" s="507"/>
      <c r="AD278" s="507"/>
      <c r="AE278" s="507"/>
      <c r="AF278" s="507"/>
      <c r="AG278" s="507"/>
      <c r="AH278" s="507"/>
      <c r="AI278" s="507"/>
      <c r="AJ278" s="507"/>
      <c r="AK278" s="507"/>
      <c r="AL278" s="507"/>
      <c r="AM278" s="507"/>
      <c r="AN278" s="507"/>
      <c r="AO278" s="507"/>
      <c r="AP278" s="507"/>
      <c r="AQ278" s="507"/>
      <c r="AR278" s="507"/>
      <c r="AS278" s="507"/>
      <c r="AT278" s="507"/>
      <c r="AU278" s="507"/>
      <c r="AV278" s="507"/>
      <c r="AW278" s="507"/>
      <c r="AX278" s="507"/>
      <c r="AY278" s="507"/>
      <c r="AZ278" s="507"/>
      <c r="BA278" s="507"/>
      <c r="BB278" s="507"/>
    </row>
    <row r="279" spans="1:54" ht="24" customHeight="1" x14ac:dyDescent="0.2">
      <c r="A279" s="511">
        <v>7130820101</v>
      </c>
      <c r="B279" s="512" t="s">
        <v>438</v>
      </c>
      <c r="C279" s="513" t="s">
        <v>14</v>
      </c>
      <c r="D279" s="514">
        <v>13.71</v>
      </c>
      <c r="E279" s="519" t="s">
        <v>439</v>
      </c>
      <c r="F279" s="521"/>
      <c r="G279" s="533"/>
      <c r="H279" s="566"/>
    </row>
    <row r="280" spans="1:54" s="524" customFormat="1" ht="24" customHeight="1" x14ac:dyDescent="0.2">
      <c r="A280" s="511">
        <v>7130820106</v>
      </c>
      <c r="B280" s="512" t="s">
        <v>440</v>
      </c>
      <c r="C280" s="513" t="s">
        <v>14</v>
      </c>
      <c r="D280" s="514">
        <v>16.22</v>
      </c>
      <c r="E280" s="519" t="s">
        <v>441</v>
      </c>
      <c r="F280" s="521"/>
      <c r="G280" s="533"/>
      <c r="H280" s="566"/>
      <c r="I280" s="507"/>
      <c r="J280" s="507"/>
      <c r="K280" s="507"/>
      <c r="L280" s="507"/>
      <c r="M280" s="507"/>
      <c r="N280" s="507"/>
      <c r="O280" s="507"/>
      <c r="P280" s="507"/>
      <c r="Q280" s="507"/>
      <c r="R280" s="507"/>
      <c r="S280" s="507"/>
      <c r="T280" s="507"/>
      <c r="U280" s="507"/>
      <c r="V280" s="507"/>
      <c r="W280" s="507"/>
      <c r="X280" s="507"/>
      <c r="Y280" s="507"/>
      <c r="Z280" s="507"/>
      <c r="AA280" s="507"/>
      <c r="AB280" s="507"/>
      <c r="AC280" s="507"/>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7"/>
      <c r="AY280" s="507"/>
      <c r="AZ280" s="507"/>
      <c r="BA280" s="507"/>
      <c r="BB280" s="507"/>
    </row>
    <row r="281" spans="1:54" ht="24" customHeight="1" x14ac:dyDescent="0.2">
      <c r="A281" s="511">
        <v>7130820117</v>
      </c>
      <c r="B281" s="512" t="s">
        <v>442</v>
      </c>
      <c r="C281" s="513" t="s">
        <v>14</v>
      </c>
      <c r="D281" s="514">
        <v>13.06</v>
      </c>
      <c r="E281" s="521" t="s">
        <v>443</v>
      </c>
      <c r="F281" s="521"/>
      <c r="G281" s="533"/>
      <c r="H281" s="566"/>
    </row>
    <row r="282" spans="1:54" ht="24" customHeight="1" x14ac:dyDescent="0.2">
      <c r="A282" s="511">
        <v>7130820155</v>
      </c>
      <c r="B282" s="512" t="s">
        <v>444</v>
      </c>
      <c r="C282" s="513" t="s">
        <v>14</v>
      </c>
      <c r="D282" s="514">
        <v>94.62</v>
      </c>
      <c r="E282" s="521" t="s">
        <v>445</v>
      </c>
      <c r="F282" s="521"/>
      <c r="G282" s="533"/>
      <c r="H282" s="566"/>
    </row>
    <row r="283" spans="1:54" ht="24" customHeight="1" x14ac:dyDescent="0.2">
      <c r="A283" s="511">
        <v>7130820158</v>
      </c>
      <c r="B283" s="512" t="s">
        <v>446</v>
      </c>
      <c r="C283" s="513" t="s">
        <v>14</v>
      </c>
      <c r="D283" s="514">
        <v>314.87</v>
      </c>
      <c r="E283" s="521" t="s">
        <v>447</v>
      </c>
      <c r="F283" s="521"/>
      <c r="G283" s="533"/>
      <c r="H283" s="566"/>
    </row>
    <row r="284" spans="1:54" ht="24" customHeight="1" x14ac:dyDescent="0.2">
      <c r="A284" s="511">
        <v>7130820201</v>
      </c>
      <c r="B284" s="512" t="s">
        <v>448</v>
      </c>
      <c r="C284" s="513" t="s">
        <v>14</v>
      </c>
      <c r="D284" s="514">
        <v>48.04</v>
      </c>
      <c r="E284" s="521" t="s">
        <v>449</v>
      </c>
      <c r="F284" s="521"/>
      <c r="G284" s="533"/>
      <c r="H284" s="566"/>
    </row>
    <row r="285" spans="1:54" ht="24" customHeight="1" x14ac:dyDescent="0.2">
      <c r="A285" s="511">
        <v>7130820206</v>
      </c>
      <c r="B285" s="512" t="s">
        <v>450</v>
      </c>
      <c r="C285" s="513" t="s">
        <v>14</v>
      </c>
      <c r="D285" s="514">
        <v>47.37</v>
      </c>
      <c r="E285" s="519" t="s">
        <v>451</v>
      </c>
      <c r="F285" s="521"/>
      <c r="G285" s="533"/>
      <c r="H285" s="566"/>
    </row>
    <row r="286" spans="1:54" ht="24" customHeight="1" x14ac:dyDescent="0.2">
      <c r="A286" s="511">
        <v>7130820216</v>
      </c>
      <c r="B286" s="512" t="s">
        <v>452</v>
      </c>
      <c r="C286" s="513" t="s">
        <v>14</v>
      </c>
      <c r="D286" s="514">
        <v>53.92</v>
      </c>
      <c r="E286" s="519" t="s">
        <v>453</v>
      </c>
      <c r="F286" s="521"/>
      <c r="G286" s="533"/>
      <c r="H286" s="566"/>
    </row>
    <row r="287" spans="1:54" ht="24" customHeight="1" x14ac:dyDescent="0.2">
      <c r="A287" s="511">
        <v>7130820241</v>
      </c>
      <c r="B287" s="512" t="s">
        <v>454</v>
      </c>
      <c r="C287" s="513" t="s">
        <v>14</v>
      </c>
      <c r="D287" s="514">
        <v>158.71</v>
      </c>
      <c r="E287" s="521" t="s">
        <v>455</v>
      </c>
      <c r="F287" s="521"/>
      <c r="G287" s="533"/>
      <c r="H287" s="566"/>
    </row>
    <row r="288" spans="1:54" ht="24" customHeight="1" x14ac:dyDescent="0.2">
      <c r="A288" s="511">
        <v>7130820248</v>
      </c>
      <c r="B288" s="512" t="s">
        <v>456</v>
      </c>
      <c r="C288" s="513" t="s">
        <v>14</v>
      </c>
      <c r="D288" s="514">
        <v>329.72</v>
      </c>
      <c r="E288" s="521" t="s">
        <v>457</v>
      </c>
      <c r="F288" s="521"/>
      <c r="G288" s="533"/>
      <c r="H288" s="566"/>
    </row>
    <row r="289" spans="1:54" ht="24" customHeight="1" x14ac:dyDescent="0.2">
      <c r="A289" s="567">
        <v>7130820312</v>
      </c>
      <c r="B289" s="512" t="s">
        <v>458</v>
      </c>
      <c r="C289" s="513" t="s">
        <v>17</v>
      </c>
      <c r="D289" s="514">
        <v>2825.21</v>
      </c>
      <c r="E289" s="519" t="s">
        <v>459</v>
      </c>
      <c r="F289" s="521"/>
      <c r="G289" s="533"/>
      <c r="H289" s="566"/>
    </row>
    <row r="290" spans="1:54" ht="24" customHeight="1" x14ac:dyDescent="0.2">
      <c r="A290" s="511">
        <v>7130830006</v>
      </c>
      <c r="B290" s="512" t="s">
        <v>460</v>
      </c>
      <c r="C290" s="513" t="s">
        <v>10</v>
      </c>
      <c r="D290" s="514">
        <v>209.75</v>
      </c>
      <c r="E290" s="521" t="s">
        <v>461</v>
      </c>
      <c r="F290" s="521"/>
      <c r="G290" s="533"/>
      <c r="H290" s="566"/>
    </row>
    <row r="291" spans="1:54" customFormat="1" ht="24" customHeight="1" x14ac:dyDescent="0.2">
      <c r="A291" s="525">
        <v>7130830025</v>
      </c>
      <c r="B291" s="223" t="s">
        <v>462</v>
      </c>
      <c r="C291" s="224" t="s">
        <v>34</v>
      </c>
      <c r="D291" s="514"/>
      <c r="E291" s="228" t="s">
        <v>463</v>
      </c>
      <c r="F291" s="228"/>
      <c r="G291" s="539" t="s">
        <v>97</v>
      </c>
      <c r="H291" s="33"/>
    </row>
    <row r="292" spans="1:54" customFormat="1" ht="24" customHeight="1" x14ac:dyDescent="0.2">
      <c r="A292" s="525">
        <v>7130830026</v>
      </c>
      <c r="B292" s="223" t="s">
        <v>464</v>
      </c>
      <c r="C292" s="224" t="s">
        <v>34</v>
      </c>
      <c r="D292" s="514"/>
      <c r="E292" s="228" t="s">
        <v>465</v>
      </c>
      <c r="F292" s="228"/>
      <c r="G292" s="539" t="s">
        <v>97</v>
      </c>
      <c r="H292" s="33"/>
    </row>
    <row r="293" spans="1:54" customFormat="1" ht="24" customHeight="1" x14ac:dyDescent="0.2">
      <c r="A293" s="525">
        <v>7130830027</v>
      </c>
      <c r="B293" s="223" t="s">
        <v>466</v>
      </c>
      <c r="C293" s="224" t="s">
        <v>34</v>
      </c>
      <c r="D293" s="514"/>
      <c r="E293" s="228" t="s">
        <v>467</v>
      </c>
      <c r="F293" s="228"/>
      <c r="G293" s="539" t="s">
        <v>97</v>
      </c>
      <c r="H293" s="33"/>
    </row>
    <row r="294" spans="1:54" customFormat="1" ht="24" customHeight="1" x14ac:dyDescent="0.2">
      <c r="A294" s="525">
        <v>7130830028</v>
      </c>
      <c r="B294" s="223" t="s">
        <v>468</v>
      </c>
      <c r="C294" s="224" t="s">
        <v>34</v>
      </c>
      <c r="D294" s="514"/>
      <c r="E294" s="228" t="s">
        <v>469</v>
      </c>
      <c r="F294" s="228"/>
      <c r="G294" s="539" t="s">
        <v>97</v>
      </c>
      <c r="H294" s="33"/>
    </row>
    <row r="295" spans="1:54" ht="24" customHeight="1" x14ac:dyDescent="0.2">
      <c r="A295" s="511">
        <v>7130830050</v>
      </c>
      <c r="B295" s="512" t="s">
        <v>470</v>
      </c>
      <c r="C295" s="513" t="s">
        <v>14</v>
      </c>
      <c r="D295" s="514">
        <v>48.77</v>
      </c>
      <c r="E295" s="519" t="s">
        <v>471</v>
      </c>
      <c r="F295" s="521"/>
      <c r="G295" s="533"/>
      <c r="H295" s="566"/>
    </row>
    <row r="296" spans="1:54" ht="24" customHeight="1" x14ac:dyDescent="0.2">
      <c r="A296" s="511">
        <v>7130830051</v>
      </c>
      <c r="B296" s="512" t="s">
        <v>472</v>
      </c>
      <c r="C296" s="513" t="s">
        <v>14</v>
      </c>
      <c r="D296" s="514">
        <v>190.35</v>
      </c>
      <c r="E296" s="519" t="s">
        <v>473</v>
      </c>
      <c r="F296" s="521"/>
      <c r="G296" s="533"/>
      <c r="H296" s="566"/>
    </row>
    <row r="297" spans="1:54" ht="24" customHeight="1" x14ac:dyDescent="0.2">
      <c r="A297" s="511">
        <v>7130830052</v>
      </c>
      <c r="B297" s="512" t="s">
        <v>474</v>
      </c>
      <c r="C297" s="513" t="s">
        <v>14</v>
      </c>
      <c r="D297" s="514">
        <v>948.81</v>
      </c>
      <c r="E297" s="521"/>
      <c r="F297" s="521"/>
      <c r="G297" s="533"/>
      <c r="H297" s="566"/>
    </row>
    <row r="298" spans="1:54" s="524" customFormat="1" ht="24" customHeight="1" x14ac:dyDescent="0.2">
      <c r="A298" s="511">
        <v>7130830053</v>
      </c>
      <c r="B298" s="512" t="s">
        <v>475</v>
      </c>
      <c r="C298" s="513" t="s">
        <v>34</v>
      </c>
      <c r="D298" s="514">
        <v>21440.68</v>
      </c>
      <c r="E298" s="519" t="s">
        <v>476</v>
      </c>
      <c r="F298" s="522" t="s">
        <v>66</v>
      </c>
      <c r="G298" s="529"/>
      <c r="H298" s="566"/>
      <c r="I298" s="507"/>
      <c r="J298" s="507"/>
      <c r="K298" s="507"/>
      <c r="L298" s="507"/>
      <c r="M298" s="507"/>
      <c r="N298" s="507"/>
      <c r="O298" s="507"/>
      <c r="P298" s="507"/>
      <c r="Q298" s="507"/>
      <c r="R298" s="507"/>
      <c r="S298" s="507"/>
      <c r="T298" s="507"/>
      <c r="U298" s="507"/>
      <c r="V298" s="507"/>
      <c r="W298" s="507"/>
      <c r="X298" s="507"/>
      <c r="Y298" s="507"/>
      <c r="Z298" s="507"/>
      <c r="AA298" s="507"/>
      <c r="AB298" s="507"/>
      <c r="AC298" s="507"/>
      <c r="AD298" s="507"/>
      <c r="AE298" s="507"/>
      <c r="AF298" s="507"/>
      <c r="AG298" s="507"/>
      <c r="AH298" s="507"/>
      <c r="AI298" s="507"/>
      <c r="AJ298" s="507"/>
      <c r="AK298" s="507"/>
      <c r="AL298" s="507"/>
      <c r="AM298" s="507"/>
      <c r="AN298" s="507"/>
      <c r="AO298" s="507"/>
      <c r="AP298" s="507"/>
      <c r="AQ298" s="507"/>
      <c r="AR298" s="507"/>
      <c r="AS298" s="507"/>
      <c r="AT298" s="507"/>
      <c r="AU298" s="507"/>
      <c r="AV298" s="507"/>
      <c r="AW298" s="507"/>
      <c r="AX298" s="507"/>
      <c r="AY298" s="507"/>
      <c r="AZ298" s="507"/>
      <c r="BA298" s="507"/>
      <c r="BB298" s="507"/>
    </row>
    <row r="299" spans="1:54" ht="24" customHeight="1" x14ac:dyDescent="0.2">
      <c r="A299" s="511">
        <v>7130830054</v>
      </c>
      <c r="B299" s="512" t="s">
        <v>477</v>
      </c>
      <c r="C299" s="513" t="s">
        <v>14</v>
      </c>
      <c r="D299" s="514">
        <v>554.1</v>
      </c>
      <c r="E299" s="521"/>
      <c r="F299" s="521"/>
      <c r="G299" s="533"/>
      <c r="H299" s="566"/>
    </row>
    <row r="300" spans="1:54" s="524" customFormat="1" ht="24" customHeight="1" x14ac:dyDescent="0.2">
      <c r="A300" s="511">
        <v>7130830055</v>
      </c>
      <c r="B300" s="512" t="s">
        <v>478</v>
      </c>
      <c r="C300" s="513" t="s">
        <v>34</v>
      </c>
      <c r="D300" s="514">
        <v>32585.83</v>
      </c>
      <c r="E300" s="519" t="s">
        <v>479</v>
      </c>
      <c r="F300" s="522" t="s">
        <v>66</v>
      </c>
      <c r="G300" s="529"/>
      <c r="H300" s="566"/>
      <c r="I300" s="507"/>
      <c r="J300" s="507"/>
      <c r="K300" s="507"/>
      <c r="L300" s="507"/>
      <c r="M300" s="507"/>
      <c r="N300" s="507"/>
      <c r="O300" s="507"/>
      <c r="P300" s="507"/>
      <c r="Q300" s="507"/>
      <c r="R300" s="507"/>
      <c r="S300" s="507"/>
      <c r="T300" s="507"/>
      <c r="U300" s="507"/>
      <c r="V300" s="507"/>
      <c r="W300" s="507"/>
      <c r="X300" s="507"/>
      <c r="Y300" s="507"/>
      <c r="Z300" s="507"/>
      <c r="AA300" s="507"/>
      <c r="AB300" s="507"/>
      <c r="AC300" s="507"/>
      <c r="AD300" s="507"/>
      <c r="AE300" s="507"/>
      <c r="AF300" s="507"/>
      <c r="AG300" s="507"/>
      <c r="AH300" s="507"/>
      <c r="AI300" s="507"/>
      <c r="AJ300" s="507"/>
      <c r="AK300" s="507"/>
      <c r="AL300" s="507"/>
      <c r="AM300" s="507"/>
      <c r="AN300" s="507"/>
      <c r="AO300" s="507"/>
      <c r="AP300" s="507"/>
      <c r="AQ300" s="507"/>
      <c r="AR300" s="507"/>
      <c r="AS300" s="507"/>
      <c r="AT300" s="507"/>
      <c r="AU300" s="507"/>
      <c r="AV300" s="507"/>
      <c r="AW300" s="507"/>
      <c r="AX300" s="507"/>
      <c r="AY300" s="507"/>
      <c r="AZ300" s="507"/>
      <c r="BA300" s="507"/>
      <c r="BB300" s="507"/>
    </row>
    <row r="301" spans="1:54" ht="24" customHeight="1" x14ac:dyDescent="0.2">
      <c r="A301" s="511">
        <v>7130830056</v>
      </c>
      <c r="B301" s="512" t="s">
        <v>480</v>
      </c>
      <c r="C301" s="513" t="s">
        <v>14</v>
      </c>
      <c r="D301" s="514">
        <v>554.1</v>
      </c>
      <c r="E301" s="521"/>
      <c r="F301" s="521"/>
      <c r="G301" s="533"/>
      <c r="H301" s="566"/>
    </row>
    <row r="302" spans="1:54" s="524" customFormat="1" ht="24" customHeight="1" x14ac:dyDescent="0.2">
      <c r="A302" s="511">
        <v>7130830057</v>
      </c>
      <c r="B302" s="512" t="s">
        <v>481</v>
      </c>
      <c r="C302" s="513" t="s">
        <v>34</v>
      </c>
      <c r="D302" s="514">
        <v>54296.53</v>
      </c>
      <c r="E302" s="519" t="s">
        <v>482</v>
      </c>
      <c r="F302" s="522" t="s">
        <v>66</v>
      </c>
      <c r="G302" s="529"/>
      <c r="H302" s="566"/>
      <c r="I302" s="507"/>
      <c r="J302" s="507"/>
      <c r="K302" s="507"/>
      <c r="L302" s="507"/>
      <c r="M302" s="507"/>
      <c r="N302" s="507"/>
      <c r="O302" s="507"/>
      <c r="P302" s="507"/>
      <c r="Q302" s="507"/>
      <c r="R302" s="507"/>
      <c r="S302" s="507"/>
      <c r="T302" s="507"/>
      <c r="U302" s="507"/>
      <c r="V302" s="507"/>
      <c r="W302" s="507"/>
      <c r="X302" s="507"/>
      <c r="Y302" s="507"/>
      <c r="Z302" s="507"/>
      <c r="AA302" s="507"/>
      <c r="AB302" s="507"/>
      <c r="AC302" s="507"/>
      <c r="AD302" s="507"/>
      <c r="AE302" s="507"/>
      <c r="AF302" s="507"/>
      <c r="AG302" s="507"/>
      <c r="AH302" s="507"/>
      <c r="AI302" s="507"/>
      <c r="AJ302" s="507"/>
      <c r="AK302" s="507"/>
      <c r="AL302" s="507"/>
      <c r="AM302" s="507"/>
      <c r="AN302" s="507"/>
      <c r="AO302" s="507"/>
      <c r="AP302" s="507"/>
      <c r="AQ302" s="507"/>
      <c r="AR302" s="507"/>
      <c r="AS302" s="507"/>
      <c r="AT302" s="507"/>
      <c r="AU302" s="507"/>
      <c r="AV302" s="507"/>
      <c r="AW302" s="507"/>
      <c r="AX302" s="507"/>
      <c r="AY302" s="507"/>
      <c r="AZ302" s="507"/>
      <c r="BA302" s="507"/>
      <c r="BB302" s="507"/>
    </row>
    <row r="303" spans="1:54" ht="24" customHeight="1" x14ac:dyDescent="0.2">
      <c r="A303" s="511">
        <v>7130830058</v>
      </c>
      <c r="B303" s="512" t="s">
        <v>483</v>
      </c>
      <c r="C303" s="513" t="s">
        <v>14</v>
      </c>
      <c r="D303" s="514">
        <v>281.69</v>
      </c>
      <c r="E303" s="534"/>
      <c r="F303" s="534"/>
      <c r="G303" s="533"/>
      <c r="H303" s="566"/>
    </row>
    <row r="304" spans="1:54" s="524" customFormat="1" ht="24" customHeight="1" x14ac:dyDescent="0.2">
      <c r="A304" s="511">
        <v>7130830060</v>
      </c>
      <c r="B304" s="512" t="s">
        <v>468</v>
      </c>
      <c r="C304" s="513" t="s">
        <v>34</v>
      </c>
      <c r="D304" s="514">
        <v>80886.42</v>
      </c>
      <c r="E304" s="519" t="s">
        <v>484</v>
      </c>
      <c r="F304" s="522" t="s">
        <v>66</v>
      </c>
      <c r="G304" s="529"/>
      <c r="H304" s="566"/>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07"/>
      <c r="AE304" s="507"/>
      <c r="AF304" s="507"/>
      <c r="AG304" s="507"/>
      <c r="AH304" s="507"/>
      <c r="AI304" s="507"/>
      <c r="AJ304" s="507"/>
      <c r="AK304" s="507"/>
      <c r="AL304" s="507"/>
      <c r="AM304" s="507"/>
      <c r="AN304" s="507"/>
      <c r="AO304" s="507"/>
      <c r="AP304" s="507"/>
      <c r="AQ304" s="507"/>
      <c r="AR304" s="507"/>
      <c r="AS304" s="507"/>
      <c r="AT304" s="507"/>
      <c r="AU304" s="507"/>
      <c r="AV304" s="507"/>
      <c r="AW304" s="507"/>
      <c r="AX304" s="507"/>
      <c r="AY304" s="507"/>
      <c r="AZ304" s="507"/>
      <c r="BA304" s="507"/>
      <c r="BB304" s="507"/>
    </row>
    <row r="305" spans="1:54" s="524" customFormat="1" ht="24" customHeight="1" x14ac:dyDescent="0.2">
      <c r="A305" s="511">
        <v>7130830063</v>
      </c>
      <c r="B305" s="512" t="s">
        <v>485</v>
      </c>
      <c r="C305" s="513" t="s">
        <v>34</v>
      </c>
      <c r="D305" s="514">
        <v>108629.07</v>
      </c>
      <c r="E305" s="519" t="s">
        <v>486</v>
      </c>
      <c r="F305" s="522" t="s">
        <v>66</v>
      </c>
      <c r="G305" s="529"/>
      <c r="H305" s="566"/>
      <c r="I305" s="507"/>
      <c r="J305" s="507"/>
      <c r="K305" s="507"/>
      <c r="L305" s="507"/>
      <c r="M305" s="507"/>
      <c r="N305" s="507"/>
      <c r="O305" s="507"/>
      <c r="P305" s="507"/>
      <c r="Q305" s="507"/>
      <c r="R305" s="507"/>
      <c r="S305" s="507"/>
      <c r="T305" s="507"/>
      <c r="U305" s="507"/>
      <c r="V305" s="507"/>
      <c r="W305" s="507"/>
      <c r="X305" s="507"/>
      <c r="Y305" s="507"/>
      <c r="Z305" s="507"/>
      <c r="AA305" s="507"/>
      <c r="AB305" s="507"/>
      <c r="AC305" s="507"/>
      <c r="AD305" s="507"/>
      <c r="AE305" s="507"/>
      <c r="AF305" s="507"/>
      <c r="AG305" s="507"/>
      <c r="AH305" s="507"/>
      <c r="AI305" s="507"/>
      <c r="AJ305" s="507"/>
      <c r="AK305" s="507"/>
      <c r="AL305" s="507"/>
      <c r="AM305" s="507"/>
      <c r="AN305" s="507"/>
      <c r="AO305" s="507"/>
      <c r="AP305" s="507"/>
      <c r="AQ305" s="507"/>
      <c r="AR305" s="507"/>
      <c r="AS305" s="507"/>
      <c r="AT305" s="507"/>
      <c r="AU305" s="507"/>
      <c r="AV305" s="507"/>
      <c r="AW305" s="507"/>
      <c r="AX305" s="507"/>
      <c r="AY305" s="507"/>
      <c r="AZ305" s="507"/>
      <c r="BA305" s="507"/>
      <c r="BB305" s="507"/>
    </row>
    <row r="306" spans="1:54" s="524" customFormat="1" ht="24" customHeight="1" x14ac:dyDescent="0.2">
      <c r="A306" s="511">
        <v>7130830070</v>
      </c>
      <c r="B306" s="512" t="s">
        <v>487</v>
      </c>
      <c r="C306" s="513" t="s">
        <v>34</v>
      </c>
      <c r="D306" s="514">
        <v>231244.93</v>
      </c>
      <c r="E306" s="519" t="s">
        <v>488</v>
      </c>
      <c r="F306" s="522" t="s">
        <v>66</v>
      </c>
      <c r="G306" s="529"/>
      <c r="H306" s="566"/>
      <c r="I306" s="507"/>
      <c r="J306" s="507"/>
      <c r="K306" s="507"/>
      <c r="L306" s="507"/>
      <c r="M306" s="507"/>
      <c r="N306" s="507"/>
      <c r="O306" s="507"/>
      <c r="P306" s="507"/>
      <c r="Q306" s="507"/>
      <c r="R306" s="507"/>
      <c r="S306" s="507"/>
      <c r="T306" s="507"/>
      <c r="U306" s="507"/>
      <c r="V306" s="507"/>
      <c r="W306" s="507"/>
      <c r="X306" s="507"/>
      <c r="Y306" s="507"/>
      <c r="Z306" s="507"/>
      <c r="AA306" s="507"/>
      <c r="AB306" s="507"/>
      <c r="AC306" s="507"/>
      <c r="AD306" s="507"/>
      <c r="AE306" s="507"/>
      <c r="AF306" s="507"/>
      <c r="AG306" s="507"/>
      <c r="AH306" s="507"/>
      <c r="AI306" s="507"/>
      <c r="AJ306" s="507"/>
      <c r="AK306" s="507"/>
      <c r="AL306" s="507"/>
      <c r="AM306" s="507"/>
      <c r="AN306" s="507"/>
      <c r="AO306" s="507"/>
      <c r="AP306" s="507"/>
      <c r="AQ306" s="507"/>
      <c r="AR306" s="507"/>
      <c r="AS306" s="507"/>
      <c r="AT306" s="507"/>
      <c r="AU306" s="507"/>
      <c r="AV306" s="507"/>
      <c r="AW306" s="507"/>
      <c r="AX306" s="507"/>
      <c r="AY306" s="507"/>
      <c r="AZ306" s="507"/>
      <c r="BA306" s="507"/>
      <c r="BB306" s="507"/>
    </row>
    <row r="307" spans="1:54" customFormat="1" ht="24" customHeight="1" x14ac:dyDescent="0.2">
      <c r="A307" s="525">
        <v>7130830084</v>
      </c>
      <c r="B307" s="223" t="s">
        <v>485</v>
      </c>
      <c r="C307" s="224" t="s">
        <v>34</v>
      </c>
      <c r="D307" s="514"/>
      <c r="E307" s="228" t="s">
        <v>489</v>
      </c>
      <c r="F307" s="228"/>
      <c r="G307" s="539" t="s">
        <v>97</v>
      </c>
      <c r="H307" s="33"/>
    </row>
    <row r="308" spans="1:54" ht="27.75" customHeight="1" x14ac:dyDescent="0.2">
      <c r="A308" s="511">
        <v>7130830585</v>
      </c>
      <c r="B308" s="512" t="s">
        <v>490</v>
      </c>
      <c r="C308" s="513" t="s">
        <v>14</v>
      </c>
      <c r="D308" s="514">
        <v>360.25</v>
      </c>
      <c r="E308" s="519" t="s">
        <v>491</v>
      </c>
      <c r="F308" s="521"/>
      <c r="G308" s="533"/>
      <c r="H308" s="566"/>
    </row>
    <row r="309" spans="1:54" ht="24" customHeight="1" x14ac:dyDescent="0.2">
      <c r="A309" s="511">
        <v>7130830586</v>
      </c>
      <c r="B309" s="512" t="s">
        <v>492</v>
      </c>
      <c r="C309" s="513" t="s">
        <v>14</v>
      </c>
      <c r="D309" s="514">
        <v>287.88</v>
      </c>
      <c r="E309" s="519" t="s">
        <v>493</v>
      </c>
      <c r="F309" s="521"/>
      <c r="G309" s="533"/>
      <c r="H309" s="566"/>
    </row>
    <row r="310" spans="1:54" ht="24" customHeight="1" x14ac:dyDescent="0.2">
      <c r="A310" s="511">
        <v>7130830002</v>
      </c>
      <c r="B310" s="512" t="s">
        <v>494</v>
      </c>
      <c r="C310" s="513" t="s">
        <v>14</v>
      </c>
      <c r="D310" s="514">
        <v>421.6</v>
      </c>
      <c r="E310" s="519" t="s">
        <v>493</v>
      </c>
      <c r="F310" s="521" t="s">
        <v>1187</v>
      </c>
      <c r="G310" s="533"/>
      <c r="H310" s="566"/>
    </row>
    <row r="311" spans="1:54" ht="24" customHeight="1" x14ac:dyDescent="0.2">
      <c r="A311" s="511">
        <v>7130830603</v>
      </c>
      <c r="B311" s="512" t="s">
        <v>495</v>
      </c>
      <c r="C311" s="513" t="s">
        <v>14</v>
      </c>
      <c r="D311" s="514">
        <v>413.24</v>
      </c>
      <c r="E311" s="519" t="s">
        <v>496</v>
      </c>
      <c r="F311" s="521"/>
      <c r="G311" s="533"/>
      <c r="H311" s="566"/>
    </row>
    <row r="312" spans="1:54" ht="26.25" customHeight="1" x14ac:dyDescent="0.2">
      <c r="A312" s="511">
        <v>7130830854</v>
      </c>
      <c r="B312" s="512" t="s">
        <v>497</v>
      </c>
      <c r="C312" s="513" t="s">
        <v>14</v>
      </c>
      <c r="D312" s="514">
        <v>39.33</v>
      </c>
      <c r="E312" s="519" t="s">
        <v>498</v>
      </c>
      <c r="F312" s="521"/>
      <c r="G312" s="533"/>
      <c r="H312" s="566"/>
    </row>
    <row r="313" spans="1:54" ht="25.5" customHeight="1" x14ac:dyDescent="0.2">
      <c r="A313" s="511">
        <v>7130830971</v>
      </c>
      <c r="B313" s="523" t="s">
        <v>499</v>
      </c>
      <c r="C313" s="513" t="s">
        <v>14</v>
      </c>
      <c r="D313" s="514">
        <v>294.18</v>
      </c>
      <c r="E313" s="519" t="s">
        <v>500</v>
      </c>
      <c r="F313" s="521"/>
      <c r="G313" s="533"/>
      <c r="H313" s="566"/>
    </row>
    <row r="314" spans="1:54" s="524" customFormat="1" ht="24" customHeight="1" x14ac:dyDescent="0.2">
      <c r="A314" s="511">
        <v>7130840021</v>
      </c>
      <c r="B314" s="512" t="s">
        <v>501</v>
      </c>
      <c r="C314" s="513" t="s">
        <v>14</v>
      </c>
      <c r="D314" s="514">
        <v>4094.6</v>
      </c>
      <c r="E314" s="519" t="s">
        <v>502</v>
      </c>
      <c r="F314" s="521"/>
      <c r="G314" s="568"/>
      <c r="H314" s="566"/>
      <c r="I314" s="507"/>
      <c r="J314" s="507"/>
      <c r="K314" s="507"/>
      <c r="L314" s="507"/>
      <c r="M314" s="507"/>
      <c r="N314" s="507"/>
      <c r="O314" s="507"/>
      <c r="P314" s="507"/>
      <c r="Q314" s="507"/>
      <c r="R314" s="507"/>
      <c r="S314" s="507"/>
      <c r="T314" s="507"/>
      <c r="U314" s="507"/>
      <c r="V314" s="507"/>
      <c r="W314" s="507"/>
      <c r="X314" s="507"/>
      <c r="Y314" s="507"/>
      <c r="Z314" s="507"/>
      <c r="AA314" s="507"/>
      <c r="AB314" s="507"/>
      <c r="AC314" s="507"/>
      <c r="AD314" s="507"/>
      <c r="AE314" s="507"/>
      <c r="AF314" s="507"/>
      <c r="AG314" s="507"/>
      <c r="AH314" s="507"/>
      <c r="AI314" s="507"/>
      <c r="AJ314" s="507"/>
      <c r="AK314" s="507"/>
      <c r="AL314" s="507"/>
      <c r="AM314" s="507"/>
      <c r="AN314" s="507"/>
      <c r="AO314" s="507"/>
      <c r="AP314" s="507"/>
      <c r="AQ314" s="507"/>
      <c r="AR314" s="507"/>
      <c r="AS314" s="507"/>
      <c r="AT314" s="507"/>
      <c r="AU314" s="507"/>
      <c r="AV314" s="507"/>
      <c r="AW314" s="507"/>
      <c r="AX314" s="507"/>
      <c r="AY314" s="507"/>
      <c r="AZ314" s="507"/>
      <c r="BA314" s="507"/>
      <c r="BB314" s="507"/>
    </row>
    <row r="315" spans="1:54" s="524" customFormat="1" ht="24" customHeight="1" x14ac:dyDescent="0.2">
      <c r="A315" s="511">
        <v>7130840029</v>
      </c>
      <c r="B315" s="512" t="s">
        <v>503</v>
      </c>
      <c r="C315" s="513" t="s">
        <v>14</v>
      </c>
      <c r="D315" s="514">
        <v>316.74</v>
      </c>
      <c r="E315" s="519" t="s">
        <v>504</v>
      </c>
      <c r="F315" s="521"/>
      <c r="G315" s="569"/>
      <c r="H315" s="566"/>
      <c r="I315" s="507"/>
      <c r="J315" s="507"/>
      <c r="K315" s="507"/>
      <c r="L315" s="507"/>
      <c r="M315" s="507"/>
      <c r="N315" s="507"/>
      <c r="O315" s="507"/>
      <c r="P315" s="507"/>
      <c r="Q315" s="507"/>
      <c r="R315" s="507"/>
      <c r="S315" s="507"/>
      <c r="T315" s="507"/>
      <c r="U315" s="507"/>
      <c r="V315" s="507"/>
      <c r="W315" s="507"/>
      <c r="X315" s="507"/>
      <c r="Y315" s="507"/>
      <c r="Z315" s="507"/>
      <c r="AA315" s="507"/>
      <c r="AB315" s="507"/>
      <c r="AC315" s="507"/>
      <c r="AD315" s="507"/>
      <c r="AE315" s="507"/>
      <c r="AF315" s="507"/>
      <c r="AG315" s="507"/>
      <c r="AH315" s="507"/>
      <c r="AI315" s="507"/>
      <c r="AJ315" s="507"/>
      <c r="AK315" s="507"/>
      <c r="AL315" s="507"/>
      <c r="AM315" s="507"/>
      <c r="AN315" s="507"/>
      <c r="AO315" s="507"/>
      <c r="AP315" s="507"/>
      <c r="AQ315" s="507"/>
      <c r="AR315" s="507"/>
      <c r="AS315" s="507"/>
      <c r="AT315" s="507"/>
      <c r="AU315" s="507"/>
      <c r="AV315" s="507"/>
      <c r="AW315" s="507"/>
      <c r="AX315" s="507"/>
      <c r="AY315" s="507"/>
      <c r="AZ315" s="507"/>
      <c r="BA315" s="507"/>
      <c r="BB315" s="507"/>
    </row>
    <row r="316" spans="1:54" ht="24" customHeight="1" x14ac:dyDescent="0.2">
      <c r="A316" s="511">
        <v>7130850198</v>
      </c>
      <c r="B316" s="547" t="s">
        <v>505</v>
      </c>
      <c r="C316" s="513" t="s">
        <v>10</v>
      </c>
      <c r="D316" s="514">
        <v>87.42</v>
      </c>
      <c r="E316" s="519"/>
      <c r="F316" s="521"/>
      <c r="G316" s="546"/>
      <c r="H316" s="566"/>
    </row>
    <row r="317" spans="1:54" s="524" customFormat="1" ht="24" customHeight="1" x14ac:dyDescent="0.2">
      <c r="A317" s="511">
        <v>7130850201</v>
      </c>
      <c r="B317" s="519" t="s">
        <v>506</v>
      </c>
      <c r="C317" s="513" t="s">
        <v>17</v>
      </c>
      <c r="D317" s="514">
        <v>5396.16</v>
      </c>
      <c r="E317" s="519" t="s">
        <v>507</v>
      </c>
      <c r="F317" s="521"/>
      <c r="G317" s="533"/>
      <c r="H317" s="566"/>
      <c r="I317" s="507"/>
      <c r="J317" s="507"/>
      <c r="K317" s="507"/>
      <c r="L317" s="507"/>
      <c r="M317" s="507"/>
      <c r="N317" s="507"/>
      <c r="O317" s="507"/>
      <c r="P317" s="507"/>
      <c r="Q317" s="507"/>
      <c r="R317" s="507"/>
      <c r="S317" s="507"/>
      <c r="T317" s="507"/>
      <c r="U317" s="507"/>
      <c r="V317" s="507"/>
      <c r="W317" s="507"/>
      <c r="X317" s="507"/>
      <c r="Y317" s="507"/>
      <c r="Z317" s="507"/>
      <c r="AA317" s="507"/>
      <c r="AB317" s="507"/>
      <c r="AC317" s="507"/>
      <c r="AD317" s="507"/>
      <c r="AE317" s="507"/>
      <c r="AF317" s="507"/>
      <c r="AG317" s="507"/>
      <c r="AH317" s="507"/>
      <c r="AI317" s="507"/>
      <c r="AJ317" s="507"/>
      <c r="AK317" s="507"/>
      <c r="AL317" s="507"/>
      <c r="AM317" s="507"/>
      <c r="AN317" s="507"/>
      <c r="AO317" s="507"/>
      <c r="AP317" s="507"/>
      <c r="AQ317" s="507"/>
      <c r="AR317" s="507"/>
      <c r="AS317" s="507"/>
      <c r="AT317" s="507"/>
      <c r="AU317" s="507"/>
      <c r="AV317" s="507"/>
      <c r="AW317" s="507"/>
      <c r="AX317" s="507"/>
      <c r="AY317" s="507"/>
      <c r="AZ317" s="507"/>
      <c r="BA317" s="507"/>
      <c r="BB317" s="507"/>
    </row>
    <row r="318" spans="1:54" s="524" customFormat="1" ht="24" customHeight="1" x14ac:dyDescent="0.2">
      <c r="A318" s="511">
        <v>7130810224</v>
      </c>
      <c r="B318" s="519" t="s">
        <v>1643</v>
      </c>
      <c r="C318" s="513" t="s">
        <v>17</v>
      </c>
      <c r="D318" s="514">
        <v>3934.07</v>
      </c>
      <c r="E318" s="519"/>
      <c r="F318" s="521"/>
      <c r="G318" s="533"/>
      <c r="H318" s="566"/>
      <c r="I318" s="507"/>
      <c r="J318" s="507"/>
      <c r="K318" s="507"/>
      <c r="L318" s="507"/>
      <c r="M318" s="507"/>
      <c r="N318" s="507"/>
      <c r="O318" s="507"/>
      <c r="P318" s="507"/>
      <c r="Q318" s="507"/>
      <c r="R318" s="507"/>
      <c r="S318" s="507"/>
      <c r="T318" s="507"/>
      <c r="U318" s="507"/>
      <c r="V318" s="507"/>
      <c r="W318" s="507"/>
      <c r="X318" s="507"/>
      <c r="Y318" s="507"/>
      <c r="Z318" s="507"/>
      <c r="AA318" s="507"/>
      <c r="AB318" s="507"/>
      <c r="AC318" s="507"/>
      <c r="AD318" s="507"/>
      <c r="AE318" s="507"/>
      <c r="AF318" s="507"/>
      <c r="AG318" s="507"/>
      <c r="AH318" s="507"/>
      <c r="AI318" s="507"/>
      <c r="AJ318" s="507"/>
      <c r="AK318" s="507"/>
      <c r="AL318" s="507"/>
      <c r="AM318" s="507"/>
      <c r="AN318" s="507"/>
      <c r="AO318" s="507"/>
      <c r="AP318" s="507"/>
      <c r="AQ318" s="507"/>
      <c r="AR318" s="507"/>
      <c r="AS318" s="507"/>
      <c r="AT318" s="507"/>
      <c r="AU318" s="507"/>
      <c r="AV318" s="507"/>
      <c r="AW318" s="507"/>
      <c r="AX318" s="507"/>
      <c r="AY318" s="507"/>
      <c r="AZ318" s="507"/>
      <c r="BA318" s="507"/>
      <c r="BB318" s="507"/>
    </row>
    <row r="319" spans="1:54" s="524" customFormat="1" ht="24" customHeight="1" x14ac:dyDescent="0.2">
      <c r="A319" s="511">
        <v>7130850203</v>
      </c>
      <c r="B319" s="519" t="s">
        <v>508</v>
      </c>
      <c r="C319" s="513" t="s">
        <v>24</v>
      </c>
      <c r="D319" s="514">
        <v>5213.3999999999996</v>
      </c>
      <c r="E319" s="519" t="s">
        <v>507</v>
      </c>
      <c r="F319" s="521"/>
      <c r="G319" s="533"/>
      <c r="H319" s="566"/>
      <c r="I319" s="507"/>
      <c r="J319" s="507"/>
      <c r="K319" s="507"/>
      <c r="L319" s="507"/>
      <c r="M319" s="507"/>
      <c r="N319" s="507"/>
      <c r="O319" s="507"/>
      <c r="P319" s="507"/>
      <c r="Q319" s="507"/>
      <c r="R319" s="507"/>
      <c r="S319" s="507"/>
      <c r="T319" s="507"/>
      <c r="U319" s="507"/>
      <c r="V319" s="507"/>
      <c r="W319" s="507"/>
      <c r="X319" s="507"/>
      <c r="Y319" s="507"/>
      <c r="Z319" s="507"/>
      <c r="AA319" s="507"/>
      <c r="AB319" s="507"/>
      <c r="AC319" s="507"/>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7"/>
      <c r="AY319" s="507"/>
      <c r="AZ319" s="507"/>
      <c r="BA319" s="507"/>
      <c r="BB319" s="507"/>
    </row>
    <row r="320" spans="1:54" s="524" customFormat="1" ht="24" customHeight="1" x14ac:dyDescent="0.2">
      <c r="A320" s="511">
        <v>7130810227</v>
      </c>
      <c r="B320" s="547" t="s">
        <v>1644</v>
      </c>
      <c r="C320" s="513" t="s">
        <v>17</v>
      </c>
      <c r="D320" s="514">
        <v>4368.43</v>
      </c>
      <c r="E320" s="519"/>
      <c r="F320" s="521"/>
      <c r="G320" s="533"/>
      <c r="H320" s="566"/>
      <c r="I320" s="507"/>
      <c r="J320" s="507"/>
      <c r="K320" s="507"/>
      <c r="L320" s="507"/>
      <c r="M320" s="507"/>
      <c r="N320" s="507"/>
      <c r="O320" s="507"/>
      <c r="P320" s="507"/>
      <c r="Q320" s="507"/>
      <c r="R320" s="507"/>
      <c r="S320" s="507"/>
      <c r="T320" s="507"/>
      <c r="U320" s="507"/>
      <c r="V320" s="507"/>
      <c r="W320" s="507"/>
      <c r="X320" s="507"/>
      <c r="Y320" s="507"/>
      <c r="Z320" s="507"/>
      <c r="AA320" s="507"/>
      <c r="AB320" s="507"/>
      <c r="AC320" s="507"/>
      <c r="AD320" s="507"/>
      <c r="AE320" s="507"/>
      <c r="AF320" s="507"/>
      <c r="AG320" s="507"/>
      <c r="AH320" s="507"/>
      <c r="AI320" s="507"/>
      <c r="AJ320" s="507"/>
      <c r="AK320" s="507"/>
      <c r="AL320" s="507"/>
      <c r="AM320" s="507"/>
      <c r="AN320" s="507"/>
      <c r="AO320" s="507"/>
      <c r="AP320" s="507"/>
      <c r="AQ320" s="507"/>
      <c r="AR320" s="507"/>
      <c r="AS320" s="507"/>
      <c r="AT320" s="507"/>
      <c r="AU320" s="507"/>
      <c r="AV320" s="507"/>
      <c r="AW320" s="507"/>
      <c r="AX320" s="507"/>
      <c r="AY320" s="507"/>
      <c r="AZ320" s="507"/>
      <c r="BA320" s="507"/>
      <c r="BB320" s="507"/>
    </row>
    <row r="321" spans="1:54" s="524" customFormat="1" ht="24" customHeight="1" x14ac:dyDescent="0.2">
      <c r="A321" s="511">
        <v>7130810228</v>
      </c>
      <c r="B321" s="547" t="s">
        <v>1645</v>
      </c>
      <c r="C321" s="513" t="s">
        <v>17</v>
      </c>
      <c r="D321" s="514">
        <v>5829.32</v>
      </c>
      <c r="E321" s="519"/>
      <c r="F321" s="521"/>
      <c r="G321" s="533"/>
      <c r="H321" s="566"/>
      <c r="I321" s="507"/>
      <c r="J321" s="507"/>
      <c r="K321" s="507"/>
      <c r="L321" s="507"/>
      <c r="M321" s="507"/>
      <c r="N321" s="507"/>
      <c r="O321" s="507"/>
      <c r="P321" s="507"/>
      <c r="Q321" s="507"/>
      <c r="R321" s="507"/>
      <c r="S321" s="507"/>
      <c r="T321" s="507"/>
      <c r="U321" s="507"/>
      <c r="V321" s="507"/>
      <c r="W321" s="507"/>
      <c r="X321" s="507"/>
      <c r="Y321" s="507"/>
      <c r="Z321" s="507"/>
      <c r="AA321" s="507"/>
      <c r="AB321" s="507"/>
      <c r="AC321" s="507"/>
      <c r="AD321" s="507"/>
      <c r="AE321" s="507"/>
      <c r="AF321" s="507"/>
      <c r="AG321" s="507"/>
      <c r="AH321" s="507"/>
      <c r="AI321" s="507"/>
      <c r="AJ321" s="507"/>
      <c r="AK321" s="507"/>
      <c r="AL321" s="507"/>
      <c r="AM321" s="507"/>
      <c r="AN321" s="507"/>
      <c r="AO321" s="507"/>
      <c r="AP321" s="507"/>
      <c r="AQ321" s="507"/>
      <c r="AR321" s="507"/>
      <c r="AS321" s="507"/>
      <c r="AT321" s="507"/>
      <c r="AU321" s="507"/>
      <c r="AV321" s="507"/>
      <c r="AW321" s="507"/>
      <c r="AX321" s="507"/>
      <c r="AY321" s="507"/>
      <c r="AZ321" s="507"/>
      <c r="BA321" s="507"/>
      <c r="BB321" s="507"/>
    </row>
    <row r="322" spans="1:54" s="524" customFormat="1" ht="24" customHeight="1" x14ac:dyDescent="0.2">
      <c r="A322" s="511">
        <v>7130810229</v>
      </c>
      <c r="B322" s="547" t="s">
        <v>1646</v>
      </c>
      <c r="C322" s="513" t="s">
        <v>17</v>
      </c>
      <c r="D322" s="514">
        <v>5367.67</v>
      </c>
      <c r="E322" s="519"/>
      <c r="F322" s="521"/>
      <c r="G322" s="533"/>
      <c r="H322" s="566"/>
      <c r="I322" s="507"/>
      <c r="J322" s="507"/>
      <c r="K322" s="507"/>
      <c r="L322" s="507"/>
      <c r="M322" s="507"/>
      <c r="N322" s="507"/>
      <c r="O322" s="507"/>
      <c r="P322" s="507"/>
      <c r="Q322" s="507"/>
      <c r="R322" s="507"/>
      <c r="S322" s="507"/>
      <c r="T322" s="507"/>
      <c r="U322" s="507"/>
      <c r="V322" s="507"/>
      <c r="W322" s="507"/>
      <c r="X322" s="507"/>
      <c r="Y322" s="507"/>
      <c r="Z322" s="507"/>
      <c r="AA322" s="507"/>
      <c r="AB322" s="507"/>
      <c r="AC322" s="507"/>
      <c r="AD322" s="507"/>
      <c r="AE322" s="507"/>
      <c r="AF322" s="507"/>
      <c r="AG322" s="507"/>
      <c r="AH322" s="507"/>
      <c r="AI322" s="507"/>
      <c r="AJ322" s="507"/>
      <c r="AK322" s="507"/>
      <c r="AL322" s="507"/>
      <c r="AM322" s="507"/>
      <c r="AN322" s="507"/>
      <c r="AO322" s="507"/>
      <c r="AP322" s="507"/>
      <c r="AQ322" s="507"/>
      <c r="AR322" s="507"/>
      <c r="AS322" s="507"/>
      <c r="AT322" s="507"/>
      <c r="AU322" s="507"/>
      <c r="AV322" s="507"/>
      <c r="AW322" s="507"/>
      <c r="AX322" s="507"/>
      <c r="AY322" s="507"/>
      <c r="AZ322" s="507"/>
      <c r="BA322" s="507"/>
      <c r="BB322" s="507"/>
    </row>
    <row r="323" spans="1:54" s="524" customFormat="1" ht="24" customHeight="1" x14ac:dyDescent="0.2">
      <c r="A323" s="511">
        <v>7130810230</v>
      </c>
      <c r="B323" s="547" t="s">
        <v>1647</v>
      </c>
      <c r="C323" s="513" t="s">
        <v>17</v>
      </c>
      <c r="D323" s="514">
        <v>11630.14</v>
      </c>
      <c r="E323" s="519"/>
      <c r="F323" s="521"/>
      <c r="G323" s="533"/>
      <c r="H323" s="566"/>
      <c r="I323" s="507"/>
      <c r="J323" s="507"/>
      <c r="K323" s="507"/>
      <c r="L323" s="507"/>
      <c r="M323" s="507"/>
      <c r="N323" s="507"/>
      <c r="O323" s="507"/>
      <c r="P323" s="507"/>
      <c r="Q323" s="507"/>
      <c r="R323" s="507"/>
      <c r="S323" s="507"/>
      <c r="T323" s="507"/>
      <c r="U323" s="507"/>
      <c r="V323" s="507"/>
      <c r="W323" s="507"/>
      <c r="X323" s="507"/>
      <c r="Y323" s="507"/>
      <c r="Z323" s="507"/>
      <c r="AA323" s="507"/>
      <c r="AB323" s="507"/>
      <c r="AC323" s="507"/>
      <c r="AD323" s="507"/>
      <c r="AE323" s="507"/>
      <c r="AF323" s="507"/>
      <c r="AG323" s="507"/>
      <c r="AH323" s="507"/>
      <c r="AI323" s="507"/>
      <c r="AJ323" s="507"/>
      <c r="AK323" s="507"/>
      <c r="AL323" s="507"/>
      <c r="AM323" s="507"/>
      <c r="AN323" s="507"/>
      <c r="AO323" s="507"/>
      <c r="AP323" s="507"/>
      <c r="AQ323" s="507"/>
      <c r="AR323" s="507"/>
      <c r="AS323" s="507"/>
      <c r="AT323" s="507"/>
      <c r="AU323" s="507"/>
      <c r="AV323" s="507"/>
      <c r="AW323" s="507"/>
      <c r="AX323" s="507"/>
      <c r="AY323" s="507"/>
      <c r="AZ323" s="507"/>
      <c r="BA323" s="507"/>
      <c r="BB323" s="507"/>
    </row>
    <row r="324" spans="1:54" s="524" customFormat="1" ht="24" customHeight="1" x14ac:dyDescent="0.2">
      <c r="A324" s="511">
        <v>7130860017</v>
      </c>
      <c r="B324" s="519" t="s">
        <v>509</v>
      </c>
      <c r="C324" s="513" t="s">
        <v>24</v>
      </c>
      <c r="D324" s="514">
        <v>132.75</v>
      </c>
      <c r="E324" s="521" t="s">
        <v>510</v>
      </c>
      <c r="F324" s="521"/>
      <c r="G324" s="533"/>
      <c r="H324" s="566"/>
      <c r="I324" s="507"/>
      <c r="J324" s="507"/>
      <c r="K324" s="507"/>
      <c r="L324" s="507"/>
      <c r="M324" s="507"/>
      <c r="N324" s="507"/>
      <c r="O324" s="507"/>
      <c r="P324" s="507"/>
      <c r="Q324" s="507"/>
      <c r="R324" s="507"/>
      <c r="S324" s="507"/>
      <c r="T324" s="507"/>
      <c r="U324" s="507"/>
      <c r="V324" s="507"/>
      <c r="W324" s="507"/>
      <c r="X324" s="507"/>
      <c r="Y324" s="507"/>
      <c r="Z324" s="507"/>
      <c r="AA324" s="507"/>
      <c r="AB324" s="507"/>
      <c r="AC324" s="507"/>
      <c r="AD324" s="507"/>
      <c r="AE324" s="507"/>
      <c r="AF324" s="507"/>
      <c r="AG324" s="507"/>
      <c r="AH324" s="507"/>
      <c r="AI324" s="507"/>
      <c r="AJ324" s="507"/>
      <c r="AK324" s="507"/>
      <c r="AL324" s="507"/>
      <c r="AM324" s="507"/>
      <c r="AN324" s="507"/>
      <c r="AO324" s="507"/>
      <c r="AP324" s="507"/>
      <c r="AQ324" s="507"/>
      <c r="AR324" s="507"/>
      <c r="AS324" s="507"/>
      <c r="AT324" s="507"/>
      <c r="AU324" s="507"/>
      <c r="AV324" s="507"/>
      <c r="AW324" s="507"/>
      <c r="AX324" s="507"/>
      <c r="AY324" s="507"/>
      <c r="AZ324" s="507"/>
      <c r="BA324" s="507"/>
      <c r="BB324" s="507"/>
    </row>
    <row r="325" spans="1:54" ht="28.5" customHeight="1" x14ac:dyDescent="0.2">
      <c r="A325" s="511">
        <v>7130860032</v>
      </c>
      <c r="B325" s="512" t="s">
        <v>511</v>
      </c>
      <c r="C325" s="513" t="s">
        <v>14</v>
      </c>
      <c r="D325" s="514">
        <v>585.41999999999996</v>
      </c>
      <c r="E325" s="519" t="s">
        <v>512</v>
      </c>
      <c r="F325" s="521"/>
      <c r="G325" s="533"/>
      <c r="H325" s="566"/>
    </row>
    <row r="326" spans="1:54" ht="27" customHeight="1" x14ac:dyDescent="0.2">
      <c r="A326" s="511">
        <v>7130860033</v>
      </c>
      <c r="B326" s="512" t="s">
        <v>513</v>
      </c>
      <c r="C326" s="513" t="s">
        <v>14</v>
      </c>
      <c r="D326" s="514">
        <v>1066.71</v>
      </c>
      <c r="E326" s="519" t="s">
        <v>514</v>
      </c>
      <c r="F326" s="521"/>
      <c r="G326" s="533"/>
      <c r="H326" s="566"/>
    </row>
    <row r="327" spans="1:54" ht="24" customHeight="1" x14ac:dyDescent="0.2">
      <c r="A327" s="511">
        <v>7130860076</v>
      </c>
      <c r="B327" s="512" t="s">
        <v>515</v>
      </c>
      <c r="C327" s="513" t="s">
        <v>265</v>
      </c>
      <c r="D327" s="514">
        <v>90645.84</v>
      </c>
      <c r="E327" s="519" t="s">
        <v>516</v>
      </c>
      <c r="F327" s="521"/>
      <c r="G327" s="533"/>
      <c r="H327" s="566"/>
    </row>
    <row r="328" spans="1:54" ht="24" customHeight="1" x14ac:dyDescent="0.2">
      <c r="A328" s="511">
        <v>7130860077</v>
      </c>
      <c r="B328" s="512" t="s">
        <v>517</v>
      </c>
      <c r="C328" s="513" t="s">
        <v>265</v>
      </c>
      <c r="D328" s="514">
        <v>91533.67</v>
      </c>
      <c r="E328" s="519" t="s">
        <v>518</v>
      </c>
      <c r="F328" s="521"/>
      <c r="G328" s="533"/>
      <c r="H328" s="566"/>
    </row>
    <row r="329" spans="1:54" ht="24" customHeight="1" x14ac:dyDescent="0.2">
      <c r="A329" s="518">
        <v>7130870010</v>
      </c>
      <c r="B329" s="555" t="s">
        <v>38</v>
      </c>
      <c r="C329" s="542" t="s">
        <v>24</v>
      </c>
      <c r="D329" s="514">
        <v>985.1</v>
      </c>
      <c r="E329" s="521"/>
      <c r="F329" s="521"/>
      <c r="G329" s="533"/>
      <c r="H329" s="566"/>
    </row>
    <row r="330" spans="1:54" ht="30" customHeight="1" x14ac:dyDescent="0.2">
      <c r="A330" s="511">
        <v>7130870013</v>
      </c>
      <c r="B330" s="512" t="s">
        <v>519</v>
      </c>
      <c r="C330" s="513" t="s">
        <v>14</v>
      </c>
      <c r="D330" s="514">
        <v>149.25</v>
      </c>
      <c r="E330" s="519" t="s">
        <v>520</v>
      </c>
      <c r="F330" s="521"/>
      <c r="G330" s="533"/>
      <c r="H330" s="566"/>
    </row>
    <row r="331" spans="1:54" s="524" customFormat="1" ht="24" customHeight="1" x14ac:dyDescent="0.2">
      <c r="A331" s="511">
        <v>7130870030</v>
      </c>
      <c r="B331" s="519" t="s">
        <v>521</v>
      </c>
      <c r="C331" s="513" t="s">
        <v>24</v>
      </c>
      <c r="D331" s="514">
        <v>465.7</v>
      </c>
      <c r="E331" s="521" t="s">
        <v>522</v>
      </c>
      <c r="F331" s="521"/>
      <c r="G331" s="533"/>
      <c r="H331" s="566"/>
      <c r="I331" s="507"/>
      <c r="J331" s="507"/>
      <c r="K331" s="507"/>
      <c r="L331" s="507"/>
      <c r="M331" s="507"/>
      <c r="N331" s="507"/>
      <c r="O331" s="507"/>
      <c r="P331" s="507"/>
      <c r="Q331" s="507"/>
      <c r="R331" s="507"/>
      <c r="S331" s="507"/>
      <c r="T331" s="507"/>
      <c r="U331" s="507"/>
      <c r="V331" s="507"/>
      <c r="W331" s="507"/>
      <c r="X331" s="507"/>
      <c r="Y331" s="507"/>
      <c r="Z331" s="507"/>
      <c r="AA331" s="507"/>
      <c r="AB331" s="507"/>
      <c r="AC331" s="507"/>
      <c r="AD331" s="507"/>
      <c r="AE331" s="507"/>
      <c r="AF331" s="507"/>
      <c r="AG331" s="507"/>
      <c r="AH331" s="507"/>
      <c r="AI331" s="507"/>
      <c r="AJ331" s="507"/>
      <c r="AK331" s="507"/>
      <c r="AL331" s="507"/>
      <c r="AM331" s="507"/>
      <c r="AN331" s="507"/>
      <c r="AO331" s="507"/>
      <c r="AP331" s="507"/>
      <c r="AQ331" s="507"/>
      <c r="AR331" s="507"/>
      <c r="AS331" s="507"/>
      <c r="AT331" s="507"/>
      <c r="AU331" s="507"/>
      <c r="AV331" s="507"/>
      <c r="AW331" s="507"/>
      <c r="AX331" s="507"/>
      <c r="AY331" s="507"/>
      <c r="AZ331" s="507"/>
      <c r="BA331" s="507"/>
      <c r="BB331" s="507"/>
    </row>
    <row r="332" spans="1:54" ht="24" customHeight="1" x14ac:dyDescent="0.2">
      <c r="A332" s="511">
        <v>7130870041</v>
      </c>
      <c r="B332" s="512" t="s">
        <v>523</v>
      </c>
      <c r="C332" s="513" t="s">
        <v>265</v>
      </c>
      <c r="D332" s="514">
        <v>71635.45</v>
      </c>
      <c r="E332" s="521" t="s">
        <v>524</v>
      </c>
      <c r="F332" s="521"/>
      <c r="G332" s="533"/>
      <c r="H332" s="566"/>
    </row>
    <row r="333" spans="1:54" ht="24" customHeight="1" x14ac:dyDescent="0.2">
      <c r="A333" s="511">
        <v>7130870043</v>
      </c>
      <c r="B333" s="512" t="s">
        <v>525</v>
      </c>
      <c r="C333" s="513" t="s">
        <v>265</v>
      </c>
      <c r="D333" s="514">
        <v>71584.320000000007</v>
      </c>
      <c r="E333" s="521" t="s">
        <v>1134</v>
      </c>
      <c r="F333" s="521"/>
      <c r="G333" s="533"/>
      <c r="H333" s="566"/>
    </row>
    <row r="334" spans="1:54" ht="24" customHeight="1" x14ac:dyDescent="0.2">
      <c r="A334" s="511">
        <v>7130870045</v>
      </c>
      <c r="B334" s="512" t="s">
        <v>526</v>
      </c>
      <c r="C334" s="513" t="s">
        <v>265</v>
      </c>
      <c r="D334" s="514">
        <v>71584.320000000007</v>
      </c>
      <c r="E334" s="521" t="s">
        <v>1135</v>
      </c>
      <c r="F334" s="521"/>
      <c r="G334" s="533"/>
      <c r="H334" s="566"/>
    </row>
    <row r="335" spans="1:54" ht="24" customHeight="1" x14ac:dyDescent="0.2">
      <c r="A335" s="511">
        <v>7130870088</v>
      </c>
      <c r="B335" s="512" t="s">
        <v>527</v>
      </c>
      <c r="C335" s="513" t="s">
        <v>14</v>
      </c>
      <c r="D335" s="514">
        <v>2320.48</v>
      </c>
      <c r="E335" s="521"/>
      <c r="F335" s="521"/>
      <c r="G335" s="533"/>
      <c r="H335" s="566"/>
    </row>
    <row r="336" spans="1:54" ht="27" customHeight="1" x14ac:dyDescent="0.2">
      <c r="A336" s="567">
        <v>7130870318</v>
      </c>
      <c r="B336" s="512" t="s">
        <v>528</v>
      </c>
      <c r="C336" s="513" t="s">
        <v>17</v>
      </c>
      <c r="D336" s="514">
        <v>1298.3599999999999</v>
      </c>
      <c r="E336" s="519" t="s">
        <v>529</v>
      </c>
      <c r="F336" s="521"/>
      <c r="G336" s="533"/>
      <c r="H336" s="566"/>
    </row>
    <row r="337" spans="1:54" ht="24" customHeight="1" x14ac:dyDescent="0.2">
      <c r="A337" s="540">
        <v>7130877681</v>
      </c>
      <c r="B337" s="519" t="s">
        <v>35</v>
      </c>
      <c r="C337" s="520" t="s">
        <v>14</v>
      </c>
      <c r="D337" s="514">
        <v>3097.31</v>
      </c>
      <c r="E337" s="519" t="s">
        <v>530</v>
      </c>
      <c r="F337" s="521"/>
      <c r="G337" s="533"/>
      <c r="H337" s="566"/>
    </row>
    <row r="338" spans="1:54" ht="30" customHeight="1" x14ac:dyDescent="0.2">
      <c r="A338" s="518">
        <v>7130877683</v>
      </c>
      <c r="B338" s="519" t="s">
        <v>36</v>
      </c>
      <c r="C338" s="520" t="s">
        <v>14</v>
      </c>
      <c r="D338" s="514">
        <v>2753.15</v>
      </c>
      <c r="E338" s="519" t="s">
        <v>531</v>
      </c>
      <c r="F338" s="521"/>
      <c r="G338" s="533"/>
      <c r="H338" s="566"/>
    </row>
    <row r="339" spans="1:54" ht="24" customHeight="1" x14ac:dyDescent="0.2">
      <c r="A339" s="518">
        <v>7130880006</v>
      </c>
      <c r="B339" s="519" t="s">
        <v>532</v>
      </c>
      <c r="C339" s="520" t="s">
        <v>24</v>
      </c>
      <c r="D339" s="514">
        <v>141.19</v>
      </c>
      <c r="E339" s="521" t="s">
        <v>533</v>
      </c>
      <c r="F339" s="521"/>
      <c r="G339" s="533"/>
      <c r="H339" s="566"/>
    </row>
    <row r="340" spans="1:54" ht="24" customHeight="1" x14ac:dyDescent="0.2">
      <c r="A340" s="518">
        <v>7130880007</v>
      </c>
      <c r="B340" s="555" t="s">
        <v>534</v>
      </c>
      <c r="C340" s="554" t="s">
        <v>24</v>
      </c>
      <c r="D340" s="514">
        <v>179.52</v>
      </c>
      <c r="E340" s="521" t="s">
        <v>533</v>
      </c>
      <c r="G340" s="533"/>
      <c r="H340" s="566"/>
    </row>
    <row r="341" spans="1:54" ht="24" customHeight="1" x14ac:dyDescent="0.2">
      <c r="A341" s="511">
        <v>7130880041</v>
      </c>
      <c r="B341" s="512" t="s">
        <v>535</v>
      </c>
      <c r="C341" s="513" t="s">
        <v>14</v>
      </c>
      <c r="D341" s="514">
        <v>104.33</v>
      </c>
      <c r="E341" s="519" t="s">
        <v>536</v>
      </c>
      <c r="F341" s="521"/>
      <c r="G341" s="533"/>
      <c r="H341" s="566"/>
    </row>
    <row r="342" spans="1:54" ht="28.5" customHeight="1" x14ac:dyDescent="0.2">
      <c r="A342" s="518">
        <v>7130890004</v>
      </c>
      <c r="B342" s="519" t="s">
        <v>537</v>
      </c>
      <c r="C342" s="513" t="s">
        <v>53</v>
      </c>
      <c r="D342" s="514">
        <v>5853.27</v>
      </c>
      <c r="E342" s="519" t="s">
        <v>538</v>
      </c>
      <c r="F342" s="521"/>
      <c r="G342" s="533"/>
      <c r="H342" s="566"/>
    </row>
    <row r="343" spans="1:54" ht="25.5" customHeight="1" x14ac:dyDescent="0.2">
      <c r="A343" s="518">
        <v>7130890005</v>
      </c>
      <c r="B343" s="519" t="s">
        <v>539</v>
      </c>
      <c r="C343" s="513" t="s">
        <v>53</v>
      </c>
      <c r="D343" s="514">
        <v>7385.41</v>
      </c>
      <c r="E343" s="521"/>
      <c r="F343" s="521"/>
      <c r="G343" s="533"/>
      <c r="H343" s="566"/>
    </row>
    <row r="344" spans="1:54" ht="27.75" customHeight="1" x14ac:dyDescent="0.2">
      <c r="A344" s="518">
        <v>7130890006</v>
      </c>
      <c r="B344" s="519" t="s">
        <v>540</v>
      </c>
      <c r="C344" s="513" t="s">
        <v>53</v>
      </c>
      <c r="D344" s="514">
        <v>16750.09</v>
      </c>
      <c r="E344" s="519" t="s">
        <v>541</v>
      </c>
      <c r="F344" s="521"/>
      <c r="G344" s="533"/>
      <c r="H344" s="566"/>
    </row>
    <row r="345" spans="1:54" ht="27" customHeight="1" x14ac:dyDescent="0.2">
      <c r="A345" s="518">
        <v>7130890007</v>
      </c>
      <c r="B345" s="519" t="s">
        <v>542</v>
      </c>
      <c r="C345" s="513" t="s">
        <v>53</v>
      </c>
      <c r="D345" s="514">
        <v>17547.72</v>
      </c>
      <c r="E345" s="519" t="s">
        <v>543</v>
      </c>
      <c r="F345" s="521"/>
      <c r="G345" s="533"/>
      <c r="H345" s="566"/>
    </row>
    <row r="346" spans="1:54" ht="24" customHeight="1" x14ac:dyDescent="0.2">
      <c r="A346" s="518">
        <v>7130890008</v>
      </c>
      <c r="B346" s="519" t="s">
        <v>544</v>
      </c>
      <c r="C346" s="520" t="s">
        <v>53</v>
      </c>
      <c r="D346" s="514">
        <v>59.74</v>
      </c>
      <c r="E346" s="521" t="s">
        <v>545</v>
      </c>
      <c r="F346" s="521"/>
      <c r="G346" s="533"/>
      <c r="H346" s="566"/>
    </row>
    <row r="347" spans="1:54" ht="27.75" customHeight="1" x14ac:dyDescent="0.2">
      <c r="A347" s="518">
        <v>7130890973</v>
      </c>
      <c r="B347" s="570" t="s">
        <v>546</v>
      </c>
      <c r="C347" s="571" t="s">
        <v>17</v>
      </c>
      <c r="D347" s="514">
        <v>64.73</v>
      </c>
      <c r="E347" s="521"/>
      <c r="F347" s="521"/>
      <c r="G347" s="533"/>
      <c r="H347" s="566"/>
    </row>
    <row r="348" spans="1:54" ht="24" customHeight="1" x14ac:dyDescent="0.2">
      <c r="A348" s="518">
        <v>7131961526</v>
      </c>
      <c r="B348" s="565" t="s">
        <v>1159</v>
      </c>
      <c r="C348" s="514" t="s">
        <v>53</v>
      </c>
      <c r="D348" s="514">
        <v>4631.5</v>
      </c>
      <c r="E348" s="521" t="s">
        <v>1160</v>
      </c>
      <c r="F348" s="521"/>
      <c r="G348" s="572"/>
      <c r="H348" s="566"/>
    </row>
    <row r="349" spans="1:54" ht="24" customHeight="1" x14ac:dyDescent="0.2">
      <c r="A349" s="518">
        <v>7130893004</v>
      </c>
      <c r="B349" s="573" t="s">
        <v>37</v>
      </c>
      <c r="C349" s="542" t="s">
        <v>24</v>
      </c>
      <c r="D349" s="514">
        <v>234.55</v>
      </c>
      <c r="E349" s="521" t="s">
        <v>547</v>
      </c>
      <c r="F349" s="521"/>
      <c r="G349" s="533"/>
      <c r="H349" s="566"/>
    </row>
    <row r="350" spans="1:54" s="524" customFormat="1" ht="24" customHeight="1" x14ac:dyDescent="0.2">
      <c r="A350" s="511">
        <v>7130897759</v>
      </c>
      <c r="B350" s="519" t="s">
        <v>548</v>
      </c>
      <c r="C350" s="513" t="s">
        <v>17</v>
      </c>
      <c r="D350" s="514">
        <v>3934.07</v>
      </c>
      <c r="E350" s="519" t="s">
        <v>549</v>
      </c>
      <c r="F350" s="521"/>
      <c r="G350" s="533"/>
      <c r="H350" s="566"/>
      <c r="I350" s="507"/>
      <c r="J350" s="507"/>
      <c r="K350" s="507"/>
      <c r="L350" s="507"/>
      <c r="M350" s="507"/>
      <c r="N350" s="507"/>
      <c r="O350" s="507"/>
      <c r="P350" s="507"/>
      <c r="Q350" s="507"/>
      <c r="R350" s="507"/>
      <c r="S350" s="507"/>
      <c r="T350" s="507"/>
      <c r="U350" s="507"/>
      <c r="V350" s="507"/>
      <c r="W350" s="507"/>
      <c r="X350" s="507"/>
      <c r="Y350" s="507"/>
      <c r="Z350" s="507"/>
      <c r="AA350" s="507"/>
      <c r="AB350" s="507"/>
      <c r="AC350" s="507"/>
      <c r="AD350" s="507"/>
      <c r="AE350" s="507"/>
      <c r="AF350" s="507"/>
      <c r="AG350" s="507"/>
      <c r="AH350" s="507"/>
      <c r="AI350" s="507"/>
      <c r="AJ350" s="507"/>
      <c r="AK350" s="507"/>
      <c r="AL350" s="507"/>
      <c r="AM350" s="507"/>
      <c r="AN350" s="507"/>
      <c r="AO350" s="507"/>
      <c r="AP350" s="507"/>
      <c r="AQ350" s="507"/>
      <c r="AR350" s="507"/>
      <c r="AS350" s="507"/>
      <c r="AT350" s="507"/>
      <c r="AU350" s="507"/>
      <c r="AV350" s="507"/>
      <c r="AW350" s="507"/>
      <c r="AX350" s="507"/>
      <c r="AY350" s="507"/>
      <c r="AZ350" s="507"/>
      <c r="BA350" s="507"/>
      <c r="BB350" s="507"/>
    </row>
    <row r="351" spans="1:54" s="524" customFormat="1" ht="24" customHeight="1" x14ac:dyDescent="0.2">
      <c r="A351" s="511">
        <v>7130810233</v>
      </c>
      <c r="B351" s="519" t="s">
        <v>1648</v>
      </c>
      <c r="C351" s="513" t="s">
        <v>17</v>
      </c>
      <c r="D351" s="514">
        <v>20890.36</v>
      </c>
      <c r="E351" s="519"/>
      <c r="F351" s="521"/>
      <c r="G351" s="533"/>
      <c r="H351" s="566"/>
      <c r="I351" s="507"/>
      <c r="J351" s="507"/>
      <c r="K351" s="507"/>
      <c r="L351" s="507"/>
      <c r="M351" s="507"/>
      <c r="N351" s="507"/>
      <c r="O351" s="507"/>
      <c r="P351" s="507"/>
      <c r="Q351" s="507"/>
      <c r="R351" s="507"/>
      <c r="S351" s="507"/>
      <c r="T351" s="507"/>
      <c r="U351" s="507"/>
      <c r="V351" s="507"/>
      <c r="W351" s="507"/>
      <c r="X351" s="507"/>
      <c r="Y351" s="507"/>
      <c r="Z351" s="507"/>
      <c r="AA351" s="507"/>
      <c r="AB351" s="507"/>
      <c r="AC351" s="507"/>
      <c r="AD351" s="507"/>
      <c r="AE351" s="507"/>
      <c r="AF351" s="507"/>
      <c r="AG351" s="507"/>
      <c r="AH351" s="507"/>
      <c r="AI351" s="507"/>
      <c r="AJ351" s="507"/>
      <c r="AK351" s="507"/>
      <c r="AL351" s="507"/>
      <c r="AM351" s="507"/>
      <c r="AN351" s="507"/>
      <c r="AO351" s="507"/>
      <c r="AP351" s="507"/>
      <c r="AQ351" s="507"/>
      <c r="AR351" s="507"/>
      <c r="AS351" s="507"/>
      <c r="AT351" s="507"/>
      <c r="AU351" s="507"/>
      <c r="AV351" s="507"/>
      <c r="AW351" s="507"/>
      <c r="AX351" s="507"/>
      <c r="AY351" s="507"/>
      <c r="AZ351" s="507"/>
      <c r="BA351" s="507"/>
      <c r="BB351" s="507"/>
    </row>
    <row r="352" spans="1:54" s="524" customFormat="1" ht="24" customHeight="1" x14ac:dyDescent="0.2">
      <c r="A352" s="511">
        <v>7130810235</v>
      </c>
      <c r="B352" s="519" t="s">
        <v>1649</v>
      </c>
      <c r="C352" s="513" t="s">
        <v>17</v>
      </c>
      <c r="D352" s="514">
        <v>1998.48</v>
      </c>
      <c r="E352" s="519"/>
      <c r="F352" s="521"/>
      <c r="G352" s="533"/>
      <c r="H352" s="566"/>
      <c r="I352" s="507"/>
      <c r="J352" s="507"/>
      <c r="K352" s="507"/>
      <c r="L352" s="507"/>
      <c r="M352" s="507"/>
      <c r="N352" s="507"/>
      <c r="O352" s="507"/>
      <c r="P352" s="507"/>
      <c r="Q352" s="507"/>
      <c r="R352" s="507"/>
      <c r="S352" s="507"/>
      <c r="T352" s="507"/>
      <c r="U352" s="507"/>
      <c r="V352" s="507"/>
      <c r="W352" s="507"/>
      <c r="X352" s="507"/>
      <c r="Y352" s="507"/>
      <c r="Z352" s="507"/>
      <c r="AA352" s="507"/>
      <c r="AB352" s="507"/>
      <c r="AC352" s="507"/>
      <c r="AD352" s="507"/>
      <c r="AE352" s="507"/>
      <c r="AF352" s="507"/>
      <c r="AG352" s="507"/>
      <c r="AH352" s="507"/>
      <c r="AI352" s="507"/>
      <c r="AJ352" s="507"/>
      <c r="AK352" s="507"/>
      <c r="AL352" s="507"/>
      <c r="AM352" s="507"/>
      <c r="AN352" s="507"/>
      <c r="AO352" s="507"/>
      <c r="AP352" s="507"/>
      <c r="AQ352" s="507"/>
      <c r="AR352" s="507"/>
      <c r="AS352" s="507"/>
      <c r="AT352" s="507"/>
      <c r="AU352" s="507"/>
      <c r="AV352" s="507"/>
      <c r="AW352" s="507"/>
      <c r="AX352" s="507"/>
      <c r="AY352" s="507"/>
      <c r="AZ352" s="507"/>
      <c r="BA352" s="507"/>
      <c r="BB352" s="507"/>
    </row>
    <row r="353" spans="1:8" ht="24" customHeight="1" x14ac:dyDescent="0.2">
      <c r="A353" s="518">
        <v>7131210001</v>
      </c>
      <c r="B353" s="519" t="s">
        <v>550</v>
      </c>
      <c r="C353" s="520" t="s">
        <v>53</v>
      </c>
      <c r="D353" s="514">
        <v>133.4</v>
      </c>
      <c r="E353" s="521"/>
      <c r="F353" s="521"/>
      <c r="G353" s="533"/>
      <c r="H353" s="566"/>
    </row>
    <row r="354" spans="1:8" customFormat="1" ht="24" customHeight="1" x14ac:dyDescent="0.2">
      <c r="A354" s="560">
        <v>7131210010</v>
      </c>
      <c r="B354" s="237" t="s">
        <v>551</v>
      </c>
      <c r="C354" s="234" t="s">
        <v>14</v>
      </c>
      <c r="D354" s="514"/>
      <c r="E354" s="228"/>
      <c r="F354" s="228"/>
      <c r="G354" s="539" t="s">
        <v>97</v>
      </c>
      <c r="H354" s="33"/>
    </row>
    <row r="355" spans="1:8" customFormat="1" ht="24" customHeight="1" x14ac:dyDescent="0.2">
      <c r="A355" s="574">
        <v>7131210018</v>
      </c>
      <c r="B355" s="238" t="s">
        <v>552</v>
      </c>
      <c r="C355" s="231" t="s">
        <v>14</v>
      </c>
      <c r="D355" s="514"/>
      <c r="E355" s="228"/>
      <c r="F355" s="228"/>
      <c r="G355" s="539" t="s">
        <v>97</v>
      </c>
      <c r="H355" s="33"/>
    </row>
    <row r="356" spans="1:8" customFormat="1" ht="24" customHeight="1" x14ac:dyDescent="0.2">
      <c r="A356" s="574">
        <v>7131210019</v>
      </c>
      <c r="B356" s="239" t="s">
        <v>553</v>
      </c>
      <c r="C356" s="235" t="s">
        <v>14</v>
      </c>
      <c r="D356" s="514"/>
      <c r="E356" s="228"/>
      <c r="F356" s="228"/>
      <c r="G356" s="539" t="s">
        <v>97</v>
      </c>
      <c r="H356" s="33"/>
    </row>
    <row r="357" spans="1:8" customFormat="1" ht="24" customHeight="1" x14ac:dyDescent="0.2">
      <c r="A357" s="575">
        <v>7131210020</v>
      </c>
      <c r="B357" s="233" t="s">
        <v>554</v>
      </c>
      <c r="C357" s="231" t="s">
        <v>14</v>
      </c>
      <c r="D357" s="514"/>
      <c r="E357" s="228"/>
      <c r="F357" s="228"/>
      <c r="G357" s="539" t="s">
        <v>97</v>
      </c>
      <c r="H357" s="33"/>
    </row>
    <row r="358" spans="1:8" customFormat="1" ht="24" customHeight="1" x14ac:dyDescent="0.2">
      <c r="A358" s="574">
        <v>7131210021</v>
      </c>
      <c r="B358" s="240" t="s">
        <v>555</v>
      </c>
      <c r="C358" s="234" t="s">
        <v>53</v>
      </c>
      <c r="D358" s="514"/>
      <c r="E358" s="228"/>
      <c r="F358" s="228"/>
      <c r="G358" s="539" t="s">
        <v>97</v>
      </c>
      <c r="H358" s="33"/>
    </row>
    <row r="359" spans="1:8" customFormat="1" ht="24" customHeight="1" x14ac:dyDescent="0.2">
      <c r="A359" s="574">
        <v>7131210022</v>
      </c>
      <c r="B359" s="233" t="s">
        <v>556</v>
      </c>
      <c r="C359" s="231" t="s">
        <v>53</v>
      </c>
      <c r="D359" s="514"/>
      <c r="E359" s="228"/>
      <c r="F359" s="228"/>
      <c r="G359" s="539" t="s">
        <v>97</v>
      </c>
      <c r="H359" s="33"/>
    </row>
    <row r="360" spans="1:8" customFormat="1" ht="24" customHeight="1" x14ac:dyDescent="0.2">
      <c r="A360" s="525">
        <v>7131210852</v>
      </c>
      <c r="B360" s="223" t="s">
        <v>557</v>
      </c>
      <c r="C360" s="224" t="s">
        <v>14</v>
      </c>
      <c r="D360" s="514"/>
      <c r="E360" s="228"/>
      <c r="F360" s="228"/>
      <c r="G360" s="539" t="s">
        <v>97</v>
      </c>
      <c r="H360" s="33"/>
    </row>
    <row r="361" spans="1:8" customFormat="1" ht="24" customHeight="1" x14ac:dyDescent="0.2">
      <c r="A361" s="525">
        <v>7131210881</v>
      </c>
      <c r="B361" s="223" t="s">
        <v>558</v>
      </c>
      <c r="C361" s="224" t="s">
        <v>14</v>
      </c>
      <c r="D361" s="514"/>
      <c r="E361" s="228" t="s">
        <v>559</v>
      </c>
      <c r="F361" s="228"/>
      <c r="G361" s="539" t="s">
        <v>97</v>
      </c>
      <c r="H361" s="33"/>
    </row>
    <row r="362" spans="1:8" customFormat="1" ht="24" customHeight="1" x14ac:dyDescent="0.2">
      <c r="A362" s="525">
        <v>7131220182</v>
      </c>
      <c r="B362" s="223" t="s">
        <v>560</v>
      </c>
      <c r="C362" s="224" t="s">
        <v>14</v>
      </c>
      <c r="D362" s="514"/>
      <c r="E362" s="228" t="s">
        <v>561</v>
      </c>
      <c r="F362" s="228"/>
      <c r="G362" s="539" t="s">
        <v>97</v>
      </c>
      <c r="H362" s="33"/>
    </row>
    <row r="363" spans="1:8" customFormat="1" ht="24" customHeight="1" x14ac:dyDescent="0.2">
      <c r="A363" s="525">
        <v>7131230003</v>
      </c>
      <c r="B363" s="223" t="s">
        <v>562</v>
      </c>
      <c r="C363" s="224" t="s">
        <v>14</v>
      </c>
      <c r="D363" s="514"/>
      <c r="E363" s="226" t="s">
        <v>563</v>
      </c>
      <c r="F363" s="228"/>
      <c r="G363" s="539" t="s">
        <v>97</v>
      </c>
      <c r="H363" s="33"/>
    </row>
    <row r="364" spans="1:8" customFormat="1" ht="24" customHeight="1" x14ac:dyDescent="0.2">
      <c r="A364" s="525">
        <v>7131230116</v>
      </c>
      <c r="B364" s="223" t="s">
        <v>564</v>
      </c>
      <c r="C364" s="224" t="s">
        <v>14</v>
      </c>
      <c r="D364" s="514"/>
      <c r="E364" s="226" t="s">
        <v>565</v>
      </c>
      <c r="F364" s="228"/>
      <c r="G364" s="539" t="s">
        <v>97</v>
      </c>
      <c r="H364" s="33"/>
    </row>
    <row r="365" spans="1:8" customFormat="1" ht="24" customHeight="1" x14ac:dyDescent="0.2">
      <c r="A365" s="560">
        <v>7131230128</v>
      </c>
      <c r="B365" s="223" t="s">
        <v>566</v>
      </c>
      <c r="C365" s="224" t="s">
        <v>14</v>
      </c>
      <c r="D365" s="514"/>
      <c r="E365" s="226" t="s">
        <v>567</v>
      </c>
      <c r="F365" s="228"/>
      <c r="G365" s="539" t="s">
        <v>97</v>
      </c>
      <c r="H365" s="33"/>
    </row>
    <row r="366" spans="1:8" customFormat="1" ht="24" customHeight="1" x14ac:dyDescent="0.2">
      <c r="A366" s="525">
        <v>7131280006</v>
      </c>
      <c r="B366" s="223" t="s">
        <v>568</v>
      </c>
      <c r="C366" s="224" t="s">
        <v>14</v>
      </c>
      <c r="D366" s="514"/>
      <c r="E366" s="228"/>
      <c r="F366" s="228"/>
      <c r="G366" s="539" t="s">
        <v>97</v>
      </c>
      <c r="H366" s="33"/>
    </row>
    <row r="367" spans="1:8" customFormat="1" ht="24" customHeight="1" x14ac:dyDescent="0.2">
      <c r="A367" s="525">
        <v>7131280007</v>
      </c>
      <c r="B367" s="223" t="s">
        <v>569</v>
      </c>
      <c r="C367" s="224" t="s">
        <v>14</v>
      </c>
      <c r="D367" s="514"/>
      <c r="E367" s="228" t="s">
        <v>570</v>
      </c>
      <c r="F367" s="228"/>
      <c r="G367" s="539" t="s">
        <v>97</v>
      </c>
      <c r="H367" s="33"/>
    </row>
    <row r="368" spans="1:8" customFormat="1" ht="24" customHeight="1" x14ac:dyDescent="0.2">
      <c r="A368" s="525">
        <v>7131280008</v>
      </c>
      <c r="B368" s="223" t="s">
        <v>571</v>
      </c>
      <c r="C368" s="224" t="s">
        <v>14</v>
      </c>
      <c r="D368" s="514"/>
      <c r="E368" s="228"/>
      <c r="F368" s="228"/>
      <c r="G368" s="539" t="s">
        <v>97</v>
      </c>
      <c r="H368" s="33"/>
    </row>
    <row r="369" spans="1:54" customFormat="1" ht="24" customHeight="1" x14ac:dyDescent="0.2">
      <c r="A369" s="525">
        <v>7131280009</v>
      </c>
      <c r="B369" s="223" t="s">
        <v>572</v>
      </c>
      <c r="C369" s="224" t="s">
        <v>14</v>
      </c>
      <c r="D369" s="514"/>
      <c r="E369" s="228"/>
      <c r="F369" s="228"/>
      <c r="G369" s="539" t="s">
        <v>97</v>
      </c>
      <c r="H369" s="33"/>
    </row>
    <row r="370" spans="1:54" customFormat="1" ht="24" customHeight="1" x14ac:dyDescent="0.2">
      <c r="A370" s="525">
        <v>7131280010</v>
      </c>
      <c r="B370" s="223" t="s">
        <v>573</v>
      </c>
      <c r="C370" s="224" t="s">
        <v>14</v>
      </c>
      <c r="D370" s="514"/>
      <c r="E370" s="228"/>
      <c r="F370" s="228"/>
      <c r="G370" s="539" t="s">
        <v>97</v>
      </c>
      <c r="H370" s="33"/>
    </row>
    <row r="371" spans="1:54" customFormat="1" ht="24" customHeight="1" x14ac:dyDescent="0.2">
      <c r="A371" s="525">
        <v>7131280011</v>
      </c>
      <c r="B371" s="223" t="s">
        <v>574</v>
      </c>
      <c r="C371" s="224" t="s">
        <v>14</v>
      </c>
      <c r="D371" s="514"/>
      <c r="E371" s="228"/>
      <c r="F371" s="228"/>
      <c r="G371" s="539" t="s">
        <v>97</v>
      </c>
      <c r="H371" s="33"/>
    </row>
    <row r="372" spans="1:54" customFormat="1" ht="24" customHeight="1" x14ac:dyDescent="0.2">
      <c r="A372" s="525">
        <v>7131280012</v>
      </c>
      <c r="B372" s="223" t="s">
        <v>575</v>
      </c>
      <c r="C372" s="224" t="s">
        <v>14</v>
      </c>
      <c r="D372" s="514"/>
      <c r="E372" s="226" t="s">
        <v>576</v>
      </c>
      <c r="F372" s="228"/>
      <c r="G372" s="539" t="s">
        <v>97</v>
      </c>
      <c r="H372" s="33"/>
    </row>
    <row r="373" spans="1:54" customFormat="1" ht="24" customHeight="1" x14ac:dyDescent="0.2">
      <c r="A373" s="525">
        <v>7131280013</v>
      </c>
      <c r="B373" s="223" t="s">
        <v>577</v>
      </c>
      <c r="C373" s="224" t="s">
        <v>14</v>
      </c>
      <c r="D373" s="514"/>
      <c r="E373" s="228" t="s">
        <v>578</v>
      </c>
      <c r="F373" s="228"/>
      <c r="G373" s="539" t="s">
        <v>97</v>
      </c>
      <c r="H373" s="33"/>
    </row>
    <row r="374" spans="1:54" customFormat="1" ht="24" customHeight="1" x14ac:dyDescent="0.2">
      <c r="A374" s="525">
        <v>7131280014</v>
      </c>
      <c r="B374" s="223" t="s">
        <v>579</v>
      </c>
      <c r="C374" s="224" t="s">
        <v>14</v>
      </c>
      <c r="D374" s="514"/>
      <c r="E374" s="228" t="s">
        <v>580</v>
      </c>
      <c r="F374" s="228"/>
      <c r="G374" s="539" t="s">
        <v>97</v>
      </c>
      <c r="H374" s="33"/>
    </row>
    <row r="375" spans="1:54" customFormat="1" ht="24" customHeight="1" x14ac:dyDescent="0.2">
      <c r="A375" s="525">
        <v>7131280015</v>
      </c>
      <c r="B375" s="223" t="s">
        <v>581</v>
      </c>
      <c r="C375" s="224" t="s">
        <v>14</v>
      </c>
      <c r="D375" s="514"/>
      <c r="E375" s="228" t="s">
        <v>582</v>
      </c>
      <c r="F375" s="228"/>
      <c r="G375" s="539" t="s">
        <v>97</v>
      </c>
      <c r="H375" s="33"/>
    </row>
    <row r="376" spans="1:54" customFormat="1" ht="24" customHeight="1" x14ac:dyDescent="0.2">
      <c r="A376" s="525">
        <v>7131280016</v>
      </c>
      <c r="B376" s="223" t="s">
        <v>583</v>
      </c>
      <c r="C376" s="224" t="s">
        <v>14</v>
      </c>
      <c r="D376" s="514"/>
      <c r="E376" s="226" t="s">
        <v>584</v>
      </c>
      <c r="F376" s="228"/>
      <c r="G376" s="539" t="s">
        <v>97</v>
      </c>
      <c r="H376" s="33"/>
    </row>
    <row r="377" spans="1:54" customFormat="1" ht="24" customHeight="1" x14ac:dyDescent="0.2">
      <c r="A377" s="525">
        <v>7131280017</v>
      </c>
      <c r="B377" s="223" t="s">
        <v>585</v>
      </c>
      <c r="C377" s="224" t="s">
        <v>14</v>
      </c>
      <c r="D377" s="514"/>
      <c r="E377" s="226" t="s">
        <v>586</v>
      </c>
      <c r="F377" s="228"/>
      <c r="G377" s="539" t="s">
        <v>97</v>
      </c>
      <c r="H377" s="33"/>
    </row>
    <row r="378" spans="1:54" customFormat="1" ht="24" customHeight="1" x14ac:dyDescent="0.2">
      <c r="A378" s="525">
        <v>7131280882</v>
      </c>
      <c r="B378" s="223" t="s">
        <v>587</v>
      </c>
      <c r="C378" s="224" t="s">
        <v>14</v>
      </c>
      <c r="D378" s="514"/>
      <c r="E378" s="228"/>
      <c r="F378" s="228"/>
      <c r="G378" s="539" t="s">
        <v>97</v>
      </c>
      <c r="H378" s="33"/>
    </row>
    <row r="379" spans="1:54" s="524" customFormat="1" ht="28.5" customHeight="1" x14ac:dyDescent="0.2">
      <c r="A379" s="511">
        <v>7131300046</v>
      </c>
      <c r="B379" s="512" t="s">
        <v>588</v>
      </c>
      <c r="C379" s="513" t="s">
        <v>14</v>
      </c>
      <c r="D379" s="514">
        <v>1948.97</v>
      </c>
      <c r="E379" s="519" t="s">
        <v>589</v>
      </c>
      <c r="F379" s="522" t="s">
        <v>66</v>
      </c>
      <c r="G379" s="576"/>
      <c r="H379" s="566"/>
      <c r="I379" s="507"/>
      <c r="J379" s="507"/>
      <c r="K379" s="507"/>
      <c r="L379" s="507"/>
      <c r="M379" s="507"/>
      <c r="N379" s="507"/>
      <c r="O379" s="507"/>
      <c r="P379" s="507"/>
      <c r="Q379" s="507"/>
      <c r="R379" s="507"/>
      <c r="S379" s="507"/>
      <c r="T379" s="507"/>
      <c r="U379" s="507"/>
      <c r="V379" s="507"/>
      <c r="W379" s="507"/>
      <c r="X379" s="507"/>
      <c r="Y379" s="507"/>
      <c r="Z379" s="507"/>
      <c r="AA379" s="507"/>
      <c r="AB379" s="507"/>
      <c r="AC379" s="507"/>
      <c r="AD379" s="507"/>
      <c r="AE379" s="507"/>
      <c r="AF379" s="507"/>
      <c r="AG379" s="507"/>
      <c r="AH379" s="507"/>
      <c r="AI379" s="507"/>
      <c r="AJ379" s="507"/>
      <c r="AK379" s="507"/>
      <c r="AL379" s="507"/>
      <c r="AM379" s="507"/>
      <c r="AN379" s="507"/>
      <c r="AO379" s="507"/>
      <c r="AP379" s="507"/>
      <c r="AQ379" s="507"/>
      <c r="AR379" s="507"/>
      <c r="AS379" s="507"/>
      <c r="AT379" s="507"/>
      <c r="AU379" s="507"/>
      <c r="AV379" s="507"/>
      <c r="AW379" s="507"/>
      <c r="AX379" s="507"/>
      <c r="AY379" s="507"/>
      <c r="AZ379" s="507"/>
      <c r="BA379" s="507"/>
      <c r="BB379" s="507"/>
    </row>
    <row r="380" spans="1:54" s="524" customFormat="1" ht="39" customHeight="1" x14ac:dyDescent="0.2">
      <c r="A380" s="518">
        <v>7131300065</v>
      </c>
      <c r="B380" s="512" t="s">
        <v>590</v>
      </c>
      <c r="C380" s="513" t="s">
        <v>14</v>
      </c>
      <c r="D380" s="514">
        <v>1339370.2</v>
      </c>
      <c r="E380" s="521" t="s">
        <v>591</v>
      </c>
      <c r="F380" s="521"/>
      <c r="G380" s="576"/>
      <c r="H380" s="566"/>
      <c r="I380" s="507"/>
      <c r="J380" s="507"/>
      <c r="K380" s="507"/>
      <c r="L380" s="507"/>
      <c r="M380" s="507"/>
      <c r="N380" s="507"/>
      <c r="O380" s="507"/>
      <c r="P380" s="507"/>
      <c r="Q380" s="507"/>
      <c r="R380" s="507"/>
      <c r="S380" s="507"/>
      <c r="T380" s="507"/>
      <c r="U380" s="507"/>
      <c r="V380" s="507"/>
      <c r="W380" s="507"/>
      <c r="X380" s="507"/>
      <c r="Y380" s="507"/>
      <c r="Z380" s="507"/>
      <c r="AA380" s="507"/>
      <c r="AB380" s="507"/>
      <c r="AC380" s="507"/>
      <c r="AD380" s="507"/>
      <c r="AE380" s="507"/>
      <c r="AF380" s="507"/>
      <c r="AG380" s="507"/>
      <c r="AH380" s="507"/>
      <c r="AI380" s="507"/>
      <c r="AJ380" s="507"/>
      <c r="AK380" s="507"/>
      <c r="AL380" s="507"/>
      <c r="AM380" s="507"/>
      <c r="AN380" s="507"/>
      <c r="AO380" s="507"/>
      <c r="AP380" s="507"/>
      <c r="AQ380" s="507"/>
      <c r="AR380" s="507"/>
      <c r="AS380" s="507"/>
      <c r="AT380" s="507"/>
      <c r="AU380" s="507"/>
      <c r="AV380" s="507"/>
      <c r="AW380" s="507"/>
      <c r="AX380" s="507"/>
      <c r="AY380" s="507"/>
      <c r="AZ380" s="507"/>
      <c r="BA380" s="507"/>
      <c r="BB380" s="507"/>
    </row>
    <row r="381" spans="1:54" ht="24" customHeight="1" x14ac:dyDescent="0.2">
      <c r="A381" s="518">
        <v>7131300067</v>
      </c>
      <c r="B381" s="519" t="s">
        <v>592</v>
      </c>
      <c r="C381" s="520" t="s">
        <v>53</v>
      </c>
      <c r="D381" s="514">
        <v>189.19</v>
      </c>
      <c r="E381" s="521"/>
      <c r="F381" s="521"/>
      <c r="G381" s="536" t="s">
        <v>593</v>
      </c>
      <c r="H381" s="566"/>
      <c r="K381" s="566"/>
    </row>
    <row r="382" spans="1:54" ht="24" customHeight="1" x14ac:dyDescent="0.2">
      <c r="A382" s="518">
        <v>7131300082</v>
      </c>
      <c r="B382" s="519" t="s">
        <v>594</v>
      </c>
      <c r="C382" s="520" t="s">
        <v>53</v>
      </c>
      <c r="D382" s="514">
        <v>875.6</v>
      </c>
      <c r="E382" s="519" t="s">
        <v>595</v>
      </c>
      <c r="F382" s="521"/>
      <c r="G382" s="533"/>
      <c r="H382" s="566"/>
    </row>
    <row r="383" spans="1:54" s="524" customFormat="1" ht="30.75" customHeight="1" x14ac:dyDescent="0.2">
      <c r="A383" s="513">
        <v>7131300500</v>
      </c>
      <c r="B383" s="512" t="s">
        <v>596</v>
      </c>
      <c r="C383" s="513" t="s">
        <v>14</v>
      </c>
      <c r="D383" s="514">
        <v>847.46</v>
      </c>
      <c r="E383" s="519" t="s">
        <v>597</v>
      </c>
      <c r="F383" s="522" t="s">
        <v>66</v>
      </c>
      <c r="G383" s="576"/>
      <c r="H383" s="566"/>
      <c r="I383" s="507"/>
      <c r="J383" s="507"/>
      <c r="K383" s="507"/>
      <c r="L383" s="507"/>
      <c r="M383" s="507"/>
      <c r="N383" s="507"/>
      <c r="O383" s="507"/>
      <c r="P383" s="507"/>
      <c r="Q383" s="507"/>
      <c r="R383" s="507"/>
      <c r="S383" s="507"/>
      <c r="T383" s="507"/>
      <c r="U383" s="507"/>
      <c r="V383" s="507"/>
      <c r="W383" s="507"/>
      <c r="X383" s="507"/>
      <c r="Y383" s="507"/>
      <c r="Z383" s="507"/>
      <c r="AA383" s="507"/>
      <c r="AB383" s="507"/>
      <c r="AC383" s="507"/>
      <c r="AD383" s="507"/>
      <c r="AE383" s="507"/>
      <c r="AF383" s="507"/>
      <c r="AG383" s="507"/>
      <c r="AH383" s="507"/>
      <c r="AI383" s="507"/>
      <c r="AJ383" s="507"/>
      <c r="AK383" s="507"/>
      <c r="AL383" s="507"/>
      <c r="AM383" s="507"/>
      <c r="AN383" s="507"/>
      <c r="AO383" s="507"/>
      <c r="AP383" s="507"/>
      <c r="AQ383" s="507"/>
      <c r="AR383" s="507"/>
      <c r="AS383" s="507"/>
      <c r="AT383" s="507"/>
      <c r="AU383" s="507"/>
      <c r="AV383" s="507"/>
      <c r="AW383" s="507"/>
      <c r="AX383" s="507"/>
      <c r="AY383" s="507"/>
      <c r="AZ383" s="507"/>
      <c r="BA383" s="507"/>
      <c r="BB383" s="507"/>
    </row>
    <row r="384" spans="1:54" s="524" customFormat="1" ht="24" customHeight="1" x14ac:dyDescent="0.2">
      <c r="A384" s="513">
        <v>7131300881</v>
      </c>
      <c r="B384" s="512" t="s">
        <v>598</v>
      </c>
      <c r="C384" s="513" t="s">
        <v>14</v>
      </c>
      <c r="D384" s="514">
        <v>26794.74</v>
      </c>
      <c r="E384" s="519" t="s">
        <v>599</v>
      </c>
      <c r="F384" s="521"/>
      <c r="G384" s="533"/>
      <c r="H384" s="566"/>
      <c r="I384" s="507"/>
      <c r="J384" s="507"/>
      <c r="K384" s="507"/>
      <c r="L384" s="507"/>
      <c r="M384" s="507"/>
      <c r="N384" s="507"/>
      <c r="O384" s="507"/>
      <c r="P384" s="507"/>
      <c r="Q384" s="507"/>
      <c r="R384" s="507"/>
      <c r="S384" s="507"/>
      <c r="T384" s="507"/>
      <c r="U384" s="507"/>
      <c r="V384" s="507"/>
      <c r="W384" s="507"/>
      <c r="X384" s="507"/>
      <c r="Y384" s="507"/>
      <c r="Z384" s="507"/>
      <c r="AA384" s="507"/>
      <c r="AB384" s="507"/>
      <c r="AC384" s="507"/>
      <c r="AD384" s="507"/>
      <c r="AE384" s="507"/>
      <c r="AF384" s="507"/>
      <c r="AG384" s="507"/>
      <c r="AH384" s="507"/>
      <c r="AI384" s="507"/>
      <c r="AJ384" s="507"/>
      <c r="AK384" s="507"/>
      <c r="AL384" s="507"/>
      <c r="AM384" s="507"/>
      <c r="AN384" s="507"/>
      <c r="AO384" s="507"/>
      <c r="AP384" s="507"/>
      <c r="AQ384" s="507"/>
      <c r="AR384" s="507"/>
      <c r="AS384" s="507"/>
      <c r="AT384" s="507"/>
      <c r="AU384" s="507"/>
      <c r="AV384" s="507"/>
      <c r="AW384" s="507"/>
      <c r="AX384" s="507"/>
      <c r="AY384" s="507"/>
      <c r="AZ384" s="507"/>
      <c r="BA384" s="507"/>
      <c r="BB384" s="507"/>
    </row>
    <row r="385" spans="1:54" s="524" customFormat="1" ht="30" customHeight="1" x14ac:dyDescent="0.2">
      <c r="A385" s="513">
        <v>7131310002</v>
      </c>
      <c r="B385" s="547" t="s">
        <v>600</v>
      </c>
      <c r="C385" s="538" t="s">
        <v>14</v>
      </c>
      <c r="D385" s="514">
        <v>3490.26</v>
      </c>
      <c r="E385" s="519"/>
      <c r="F385" s="521"/>
      <c r="G385" s="515"/>
      <c r="H385" s="566"/>
      <c r="I385" s="507"/>
      <c r="J385" s="507"/>
      <c r="K385" s="507"/>
      <c r="L385" s="507"/>
      <c r="M385" s="507"/>
      <c r="N385" s="507"/>
      <c r="O385" s="507"/>
      <c r="P385" s="507"/>
      <c r="Q385" s="507"/>
      <c r="R385" s="507"/>
      <c r="S385" s="507"/>
      <c r="T385" s="507"/>
      <c r="U385" s="507"/>
      <c r="V385" s="507"/>
      <c r="W385" s="507"/>
      <c r="X385" s="507"/>
      <c r="Y385" s="507"/>
      <c r="Z385" s="507"/>
      <c r="AA385" s="507"/>
      <c r="AB385" s="507"/>
      <c r="AC385" s="507"/>
      <c r="AD385" s="507"/>
      <c r="AE385" s="507"/>
      <c r="AF385" s="507"/>
      <c r="AG385" s="507"/>
      <c r="AH385" s="507"/>
      <c r="AI385" s="507"/>
      <c r="AJ385" s="507"/>
      <c r="AK385" s="507"/>
      <c r="AL385" s="507"/>
      <c r="AM385" s="507"/>
      <c r="AN385" s="507"/>
      <c r="AO385" s="507"/>
      <c r="AP385" s="507"/>
      <c r="AQ385" s="507"/>
      <c r="AR385" s="507"/>
      <c r="AS385" s="507"/>
      <c r="AT385" s="507"/>
      <c r="AU385" s="507"/>
      <c r="AV385" s="507"/>
      <c r="AW385" s="507"/>
      <c r="AX385" s="507"/>
      <c r="AY385" s="507"/>
      <c r="AZ385" s="507"/>
      <c r="BA385" s="507"/>
      <c r="BB385" s="507"/>
    </row>
    <row r="386" spans="1:54" s="524" customFormat="1" ht="27.75" customHeight="1" x14ac:dyDescent="0.2">
      <c r="A386" s="513">
        <v>7131310005</v>
      </c>
      <c r="B386" s="547" t="s">
        <v>601</v>
      </c>
      <c r="C386" s="538" t="s">
        <v>14</v>
      </c>
      <c r="D386" s="514">
        <v>3387.95</v>
      </c>
      <c r="E386" s="519"/>
      <c r="F386" s="521"/>
      <c r="G386" s="515"/>
      <c r="H386" s="566"/>
      <c r="I386" s="507"/>
      <c r="J386" s="507"/>
      <c r="K386" s="507"/>
      <c r="L386" s="507"/>
      <c r="M386" s="507"/>
      <c r="N386" s="507"/>
      <c r="O386" s="507"/>
      <c r="P386" s="507"/>
      <c r="Q386" s="507"/>
      <c r="R386" s="507"/>
      <c r="S386" s="507"/>
      <c r="T386" s="507"/>
      <c r="U386" s="507"/>
      <c r="V386" s="507"/>
      <c r="W386" s="507"/>
      <c r="X386" s="507"/>
      <c r="Y386" s="507"/>
      <c r="Z386" s="507"/>
      <c r="AA386" s="507"/>
      <c r="AB386" s="507"/>
      <c r="AC386" s="507"/>
      <c r="AD386" s="507"/>
      <c r="AE386" s="507"/>
      <c r="AF386" s="507"/>
      <c r="AG386" s="507"/>
      <c r="AH386" s="507"/>
      <c r="AI386" s="507"/>
      <c r="AJ386" s="507"/>
      <c r="AK386" s="507"/>
      <c r="AL386" s="507"/>
      <c r="AM386" s="507"/>
      <c r="AN386" s="507"/>
      <c r="AO386" s="507"/>
      <c r="AP386" s="507"/>
      <c r="AQ386" s="507"/>
      <c r="AR386" s="507"/>
      <c r="AS386" s="507"/>
      <c r="AT386" s="507"/>
      <c r="AU386" s="507"/>
      <c r="AV386" s="507"/>
      <c r="AW386" s="507"/>
      <c r="AX386" s="507"/>
      <c r="AY386" s="507"/>
      <c r="AZ386" s="507"/>
      <c r="BA386" s="507"/>
      <c r="BB386" s="507"/>
    </row>
    <row r="387" spans="1:54" s="524" customFormat="1" ht="24" customHeight="1" x14ac:dyDescent="0.2">
      <c r="A387" s="538">
        <v>7131310045</v>
      </c>
      <c r="B387" s="577" t="s">
        <v>1179</v>
      </c>
      <c r="C387" s="552" t="s">
        <v>14</v>
      </c>
      <c r="D387" s="514">
        <v>1200</v>
      </c>
      <c r="E387" s="519"/>
      <c r="F387" s="521"/>
      <c r="G387" s="578"/>
      <c r="H387" s="566"/>
      <c r="I387" s="507"/>
      <c r="J387" s="507"/>
      <c r="K387" s="507"/>
      <c r="L387" s="507"/>
      <c r="M387" s="507"/>
      <c r="N387" s="507"/>
      <c r="O387" s="507"/>
      <c r="P387" s="507"/>
      <c r="Q387" s="507"/>
      <c r="R387" s="507"/>
      <c r="S387" s="507"/>
      <c r="T387" s="507"/>
      <c r="U387" s="507"/>
      <c r="V387" s="507"/>
      <c r="W387" s="507"/>
      <c r="X387" s="507"/>
      <c r="Y387" s="507"/>
      <c r="Z387" s="507"/>
      <c r="AA387" s="507"/>
      <c r="AB387" s="507"/>
      <c r="AC387" s="507"/>
      <c r="AD387" s="507"/>
      <c r="AE387" s="507"/>
      <c r="AF387" s="507"/>
      <c r="AG387" s="507"/>
      <c r="AH387" s="507"/>
      <c r="AI387" s="507"/>
      <c r="AJ387" s="507"/>
      <c r="AK387" s="507"/>
      <c r="AL387" s="507"/>
      <c r="AM387" s="507"/>
      <c r="AN387" s="507"/>
      <c r="AO387" s="507"/>
      <c r="AP387" s="507"/>
      <c r="AQ387" s="507"/>
      <c r="AR387" s="507"/>
      <c r="AS387" s="507"/>
      <c r="AT387" s="507"/>
      <c r="AU387" s="507"/>
      <c r="AV387" s="507"/>
      <c r="AW387" s="507"/>
      <c r="AX387" s="507"/>
      <c r="AY387" s="507"/>
      <c r="AZ387" s="507"/>
      <c r="BA387" s="507"/>
      <c r="BB387" s="507"/>
    </row>
    <row r="388" spans="1:54" s="524" customFormat="1" ht="24" customHeight="1" x14ac:dyDescent="0.2">
      <c r="A388" s="538">
        <v>7131310040</v>
      </c>
      <c r="B388" s="577" t="s">
        <v>1180</v>
      </c>
      <c r="C388" s="552" t="s">
        <v>14</v>
      </c>
      <c r="D388" s="514">
        <v>2500.0100000000002</v>
      </c>
      <c r="E388" s="519"/>
      <c r="F388" s="521"/>
      <c r="G388" s="578"/>
      <c r="H388" s="566"/>
      <c r="I388" s="507"/>
      <c r="J388" s="507"/>
      <c r="K388" s="507"/>
      <c r="L388" s="507"/>
      <c r="M388" s="507"/>
      <c r="N388" s="507"/>
      <c r="O388" s="507"/>
      <c r="P388" s="507"/>
      <c r="Q388" s="507"/>
      <c r="R388" s="507"/>
      <c r="S388" s="507"/>
      <c r="T388" s="507"/>
      <c r="U388" s="507"/>
      <c r="V388" s="507"/>
      <c r="W388" s="507"/>
      <c r="X388" s="507"/>
      <c r="Y388" s="507"/>
      <c r="Z388" s="507"/>
      <c r="AA388" s="507"/>
      <c r="AB388" s="507"/>
      <c r="AC388" s="507"/>
      <c r="AD388" s="507"/>
      <c r="AE388" s="507"/>
      <c r="AF388" s="507"/>
      <c r="AG388" s="507"/>
      <c r="AH388" s="507"/>
      <c r="AI388" s="507"/>
      <c r="AJ388" s="507"/>
      <c r="AK388" s="507"/>
      <c r="AL388" s="507"/>
      <c r="AM388" s="507"/>
      <c r="AN388" s="507"/>
      <c r="AO388" s="507"/>
      <c r="AP388" s="507"/>
      <c r="AQ388" s="507"/>
      <c r="AR388" s="507"/>
      <c r="AS388" s="507"/>
      <c r="AT388" s="507"/>
      <c r="AU388" s="507"/>
      <c r="AV388" s="507"/>
      <c r="AW388" s="507"/>
      <c r="AX388" s="507"/>
      <c r="AY388" s="507"/>
      <c r="AZ388" s="507"/>
      <c r="BA388" s="507"/>
      <c r="BB388" s="507"/>
    </row>
    <row r="389" spans="1:54" s="524" customFormat="1" ht="24" customHeight="1" x14ac:dyDescent="0.2">
      <c r="A389" s="513">
        <v>7131310013</v>
      </c>
      <c r="B389" s="547" t="s">
        <v>602</v>
      </c>
      <c r="C389" s="513" t="s">
        <v>14</v>
      </c>
      <c r="D389" s="514">
        <v>5339.5</v>
      </c>
      <c r="E389" s="521" t="s">
        <v>603</v>
      </c>
      <c r="F389" s="522" t="s">
        <v>66</v>
      </c>
      <c r="G389" s="512"/>
      <c r="H389" s="566"/>
      <c r="I389" s="507"/>
      <c r="J389" s="507"/>
      <c r="K389" s="507"/>
      <c r="L389" s="507"/>
      <c r="M389" s="507"/>
      <c r="N389" s="507"/>
      <c r="O389" s="507"/>
      <c r="P389" s="507"/>
      <c r="Q389" s="507"/>
      <c r="R389" s="507"/>
      <c r="S389" s="507"/>
      <c r="T389" s="507"/>
      <c r="U389" s="507"/>
      <c r="V389" s="507"/>
      <c r="W389" s="507"/>
      <c r="X389" s="507"/>
      <c r="Y389" s="507"/>
      <c r="Z389" s="507"/>
      <c r="AA389" s="507"/>
      <c r="AB389" s="507"/>
      <c r="AC389" s="507"/>
      <c r="AD389" s="507"/>
      <c r="AE389" s="507"/>
      <c r="AF389" s="507"/>
      <c r="AG389" s="507"/>
      <c r="AH389" s="507"/>
      <c r="AI389" s="507"/>
      <c r="AJ389" s="507"/>
      <c r="AK389" s="507"/>
      <c r="AL389" s="507"/>
      <c r="AM389" s="507"/>
      <c r="AN389" s="507"/>
      <c r="AO389" s="507"/>
      <c r="AP389" s="507"/>
      <c r="AQ389" s="507"/>
      <c r="AR389" s="507"/>
      <c r="AS389" s="507"/>
      <c r="AT389" s="507"/>
      <c r="AU389" s="507"/>
      <c r="AV389" s="507"/>
      <c r="AW389" s="507"/>
      <c r="AX389" s="507"/>
      <c r="AY389" s="507"/>
      <c r="AZ389" s="507"/>
      <c r="BA389" s="507"/>
      <c r="BB389" s="507"/>
    </row>
    <row r="390" spans="1:54" ht="40.5" customHeight="1" x14ac:dyDescent="0.2">
      <c r="A390" s="513">
        <v>7131310015</v>
      </c>
      <c r="B390" s="512" t="s">
        <v>604</v>
      </c>
      <c r="C390" s="513" t="s">
        <v>14</v>
      </c>
      <c r="D390" s="514">
        <v>15146.66</v>
      </c>
      <c r="E390" s="519" t="s">
        <v>605</v>
      </c>
      <c r="F390" s="522" t="s">
        <v>66</v>
      </c>
      <c r="G390" s="579"/>
      <c r="H390" s="566"/>
    </row>
    <row r="391" spans="1:54" s="524" customFormat="1" ht="29.25" customHeight="1" x14ac:dyDescent="0.2">
      <c r="A391" s="513">
        <v>7131310033</v>
      </c>
      <c r="B391" s="547" t="s">
        <v>606</v>
      </c>
      <c r="C391" s="513" t="s">
        <v>14</v>
      </c>
      <c r="D391" s="514">
        <v>4723.38</v>
      </c>
      <c r="E391" s="519" t="s">
        <v>607</v>
      </c>
      <c r="F391" s="522" t="s">
        <v>66</v>
      </c>
      <c r="G391" s="579"/>
      <c r="H391" s="566"/>
      <c r="I391" s="507"/>
      <c r="J391" s="507"/>
      <c r="K391" s="507"/>
      <c r="L391" s="507"/>
      <c r="M391" s="507"/>
      <c r="N391" s="507"/>
      <c r="O391" s="507"/>
      <c r="P391" s="507"/>
      <c r="Q391" s="507"/>
      <c r="R391" s="507"/>
      <c r="S391" s="507"/>
      <c r="T391" s="507"/>
      <c r="U391" s="507"/>
      <c r="V391" s="507"/>
      <c r="W391" s="507"/>
      <c r="X391" s="507"/>
      <c r="Y391" s="507"/>
      <c r="Z391" s="507"/>
      <c r="AA391" s="507"/>
      <c r="AB391" s="507"/>
      <c r="AC391" s="507"/>
      <c r="AD391" s="507"/>
      <c r="AE391" s="507"/>
      <c r="AF391" s="507"/>
      <c r="AG391" s="507"/>
      <c r="AH391" s="507"/>
      <c r="AI391" s="507"/>
      <c r="AJ391" s="507"/>
      <c r="AK391" s="507"/>
      <c r="AL391" s="507"/>
      <c r="AM391" s="507"/>
      <c r="AN391" s="507"/>
      <c r="AO391" s="507"/>
      <c r="AP391" s="507"/>
      <c r="AQ391" s="507"/>
      <c r="AR391" s="507"/>
      <c r="AS391" s="507"/>
      <c r="AT391" s="507"/>
      <c r="AU391" s="507"/>
      <c r="AV391" s="507"/>
      <c r="AW391" s="507"/>
      <c r="AX391" s="507"/>
      <c r="AY391" s="507"/>
      <c r="AZ391" s="507"/>
      <c r="BA391" s="507"/>
      <c r="BB391" s="507"/>
    </row>
    <row r="392" spans="1:54" s="524" customFormat="1" ht="28.5" customHeight="1" x14ac:dyDescent="0.2">
      <c r="A392" s="513">
        <v>7131310034</v>
      </c>
      <c r="B392" s="547" t="s">
        <v>608</v>
      </c>
      <c r="C392" s="513" t="s">
        <v>14</v>
      </c>
      <c r="D392" s="514">
        <v>4723.38</v>
      </c>
      <c r="E392" s="519" t="s">
        <v>607</v>
      </c>
      <c r="F392" s="522" t="s">
        <v>66</v>
      </c>
      <c r="G392" s="523"/>
      <c r="H392" s="566"/>
      <c r="I392" s="507"/>
      <c r="J392" s="507"/>
      <c r="K392" s="507"/>
      <c r="L392" s="507"/>
      <c r="M392" s="507"/>
      <c r="N392" s="507"/>
      <c r="O392" s="507"/>
      <c r="P392" s="507"/>
      <c r="Q392" s="507"/>
      <c r="R392" s="507"/>
      <c r="S392" s="507"/>
      <c r="T392" s="507"/>
      <c r="U392" s="507"/>
      <c r="V392" s="507"/>
      <c r="W392" s="507"/>
      <c r="X392" s="507"/>
      <c r="Y392" s="507"/>
      <c r="Z392" s="507"/>
      <c r="AA392" s="507"/>
      <c r="AB392" s="507"/>
      <c r="AC392" s="507"/>
      <c r="AD392" s="507"/>
      <c r="AE392" s="507"/>
      <c r="AF392" s="507"/>
      <c r="AG392" s="507"/>
      <c r="AH392" s="507"/>
      <c r="AI392" s="507"/>
      <c r="AJ392" s="507"/>
      <c r="AK392" s="507"/>
      <c r="AL392" s="507"/>
      <c r="AM392" s="507"/>
      <c r="AN392" s="507"/>
      <c r="AO392" s="507"/>
      <c r="AP392" s="507"/>
      <c r="AQ392" s="507"/>
      <c r="AR392" s="507"/>
      <c r="AS392" s="507"/>
      <c r="AT392" s="507"/>
      <c r="AU392" s="507"/>
      <c r="AV392" s="507"/>
      <c r="AW392" s="507"/>
      <c r="AX392" s="507"/>
      <c r="AY392" s="507"/>
      <c r="AZ392" s="507"/>
      <c r="BA392" s="507"/>
      <c r="BB392" s="507"/>
    </row>
    <row r="393" spans="1:54" s="524" customFormat="1" ht="24" customHeight="1" x14ac:dyDescent="0.2">
      <c r="A393" s="513">
        <v>7131310035</v>
      </c>
      <c r="B393" s="547" t="s">
        <v>609</v>
      </c>
      <c r="C393" s="513" t="s">
        <v>14</v>
      </c>
      <c r="D393" s="514">
        <v>28099.05</v>
      </c>
      <c r="E393" s="519" t="s">
        <v>610</v>
      </c>
      <c r="F393" s="522" t="s">
        <v>66</v>
      </c>
      <c r="G393" s="512"/>
      <c r="H393" s="566"/>
      <c r="I393" s="507"/>
      <c r="J393" s="507"/>
      <c r="K393" s="507"/>
      <c r="L393" s="507"/>
      <c r="M393" s="507"/>
      <c r="N393" s="507"/>
      <c r="O393" s="507"/>
      <c r="P393" s="507"/>
      <c r="Q393" s="507"/>
      <c r="R393" s="507"/>
      <c r="S393" s="507"/>
      <c r="T393" s="507"/>
      <c r="U393" s="507"/>
      <c r="V393" s="507"/>
      <c r="W393" s="507"/>
      <c r="X393" s="507"/>
      <c r="Y393" s="507"/>
      <c r="Z393" s="507"/>
      <c r="AA393" s="507"/>
      <c r="AB393" s="507"/>
      <c r="AC393" s="507"/>
      <c r="AD393" s="507"/>
      <c r="AE393" s="507"/>
      <c r="AF393" s="507"/>
      <c r="AG393" s="507"/>
      <c r="AH393" s="507"/>
      <c r="AI393" s="507"/>
      <c r="AJ393" s="507"/>
      <c r="AK393" s="507"/>
      <c r="AL393" s="507"/>
      <c r="AM393" s="507"/>
      <c r="AN393" s="507"/>
      <c r="AO393" s="507"/>
      <c r="AP393" s="507"/>
      <c r="AQ393" s="507"/>
      <c r="AR393" s="507"/>
      <c r="AS393" s="507"/>
      <c r="AT393" s="507"/>
      <c r="AU393" s="507"/>
      <c r="AV393" s="507"/>
      <c r="AW393" s="507"/>
      <c r="AX393" s="507"/>
      <c r="AY393" s="507"/>
      <c r="AZ393" s="507"/>
      <c r="BA393" s="507"/>
      <c r="BB393" s="507"/>
    </row>
    <row r="394" spans="1:54" s="524" customFormat="1" ht="24" customHeight="1" x14ac:dyDescent="0.2">
      <c r="A394" s="513">
        <v>7131310036</v>
      </c>
      <c r="B394" s="547" t="s">
        <v>611</v>
      </c>
      <c r="C394" s="513" t="s">
        <v>14</v>
      </c>
      <c r="D394" s="514">
        <v>22151.94</v>
      </c>
      <c r="E394" s="519" t="s">
        <v>612</v>
      </c>
      <c r="F394" s="522" t="s">
        <v>66</v>
      </c>
      <c r="G394" s="512"/>
      <c r="H394" s="566"/>
      <c r="I394" s="507"/>
      <c r="J394" s="507"/>
      <c r="K394" s="507"/>
      <c r="L394" s="507"/>
      <c r="M394" s="507"/>
      <c r="N394" s="507"/>
      <c r="O394" s="507"/>
      <c r="P394" s="507"/>
      <c r="Q394" s="507"/>
      <c r="R394" s="507"/>
      <c r="S394" s="507"/>
      <c r="T394" s="507"/>
      <c r="U394" s="507"/>
      <c r="V394" s="507"/>
      <c r="W394" s="507"/>
      <c r="X394" s="507"/>
      <c r="Y394" s="507"/>
      <c r="Z394" s="507"/>
      <c r="AA394" s="507"/>
      <c r="AB394" s="507"/>
      <c r="AC394" s="507"/>
      <c r="AD394" s="507"/>
      <c r="AE394" s="507"/>
      <c r="AF394" s="507"/>
      <c r="AG394" s="507"/>
      <c r="AH394" s="507"/>
      <c r="AI394" s="507"/>
      <c r="AJ394" s="507"/>
      <c r="AK394" s="507"/>
      <c r="AL394" s="507"/>
      <c r="AM394" s="507"/>
      <c r="AN394" s="507"/>
      <c r="AO394" s="507"/>
      <c r="AP394" s="507"/>
      <c r="AQ394" s="507"/>
      <c r="AR394" s="507"/>
      <c r="AS394" s="507"/>
      <c r="AT394" s="507"/>
      <c r="AU394" s="507"/>
      <c r="AV394" s="507"/>
      <c r="AW394" s="507"/>
      <c r="AX394" s="507"/>
      <c r="AY394" s="507"/>
      <c r="AZ394" s="507"/>
      <c r="BA394" s="507"/>
      <c r="BB394" s="507"/>
    </row>
    <row r="395" spans="1:54" s="524" customFormat="1" ht="24" customHeight="1" x14ac:dyDescent="0.2">
      <c r="A395" s="513">
        <v>7131310042</v>
      </c>
      <c r="B395" s="523" t="s">
        <v>613</v>
      </c>
      <c r="C395" s="513" t="s">
        <v>14</v>
      </c>
      <c r="D395" s="514">
        <v>28793.51</v>
      </c>
      <c r="E395" s="521"/>
      <c r="F395" s="522" t="s">
        <v>66</v>
      </c>
      <c r="G395" s="576"/>
      <c r="H395" s="566"/>
      <c r="I395" s="507"/>
      <c r="J395" s="507"/>
      <c r="K395" s="507"/>
      <c r="L395" s="507"/>
      <c r="M395" s="507"/>
      <c r="N395" s="507"/>
      <c r="O395" s="507"/>
      <c r="P395" s="507"/>
      <c r="Q395" s="507"/>
      <c r="R395" s="507"/>
      <c r="S395" s="507"/>
      <c r="T395" s="507"/>
      <c r="U395" s="507"/>
      <c r="V395" s="507"/>
      <c r="W395" s="507"/>
      <c r="X395" s="507"/>
      <c r="Y395" s="507"/>
      <c r="Z395" s="507"/>
      <c r="AA395" s="507"/>
      <c r="AB395" s="507"/>
      <c r="AC395" s="507"/>
      <c r="AD395" s="507"/>
      <c r="AE395" s="507"/>
      <c r="AF395" s="507"/>
      <c r="AG395" s="507"/>
      <c r="AH395" s="507"/>
      <c r="AI395" s="507"/>
      <c r="AJ395" s="507"/>
      <c r="AK395" s="507"/>
      <c r="AL395" s="507"/>
      <c r="AM395" s="507"/>
      <c r="AN395" s="507"/>
      <c r="AO395" s="507"/>
      <c r="AP395" s="507"/>
      <c r="AQ395" s="507"/>
      <c r="AR395" s="507"/>
      <c r="AS395" s="507"/>
      <c r="AT395" s="507"/>
      <c r="AU395" s="507"/>
      <c r="AV395" s="507"/>
      <c r="AW395" s="507"/>
      <c r="AX395" s="507"/>
      <c r="AY395" s="507"/>
      <c r="AZ395" s="507"/>
      <c r="BA395" s="507"/>
      <c r="BB395" s="507"/>
    </row>
    <row r="396" spans="1:54" ht="24" customHeight="1" x14ac:dyDescent="0.2">
      <c r="A396" s="513">
        <v>7131397678</v>
      </c>
      <c r="B396" s="512" t="s">
        <v>614</v>
      </c>
      <c r="C396" s="513" t="s">
        <v>14</v>
      </c>
      <c r="D396" s="514">
        <v>2120.86</v>
      </c>
      <c r="E396" s="521" t="s">
        <v>615</v>
      </c>
      <c r="F396" s="521"/>
      <c r="G396" s="531"/>
      <c r="H396" s="566"/>
    </row>
    <row r="397" spans="1:54" s="524" customFormat="1" ht="27.75" customHeight="1" x14ac:dyDescent="0.2">
      <c r="A397" s="513">
        <v>7131310997</v>
      </c>
      <c r="B397" s="512" t="s">
        <v>616</v>
      </c>
      <c r="C397" s="513" t="s">
        <v>14</v>
      </c>
      <c r="D397" s="514">
        <v>2047.72</v>
      </c>
      <c r="E397" s="521" t="s">
        <v>617</v>
      </c>
      <c r="F397" s="522" t="s">
        <v>66</v>
      </c>
      <c r="G397" s="512"/>
      <c r="H397" s="566"/>
      <c r="I397" s="507"/>
      <c r="J397" s="507"/>
      <c r="K397" s="507"/>
      <c r="L397" s="507"/>
      <c r="M397" s="507"/>
      <c r="N397" s="507"/>
      <c r="O397" s="507"/>
      <c r="P397" s="507"/>
      <c r="Q397" s="507"/>
      <c r="R397" s="507"/>
      <c r="S397" s="507"/>
      <c r="T397" s="507"/>
      <c r="U397" s="507"/>
      <c r="V397" s="507"/>
      <c r="W397" s="507"/>
      <c r="X397" s="507"/>
      <c r="Y397" s="507"/>
      <c r="Z397" s="507"/>
      <c r="AA397" s="507"/>
      <c r="AB397" s="507"/>
      <c r="AC397" s="507"/>
      <c r="AD397" s="507"/>
      <c r="AE397" s="507"/>
      <c r="AF397" s="507"/>
      <c r="AG397" s="507"/>
      <c r="AH397" s="507"/>
      <c r="AI397" s="507"/>
      <c r="AJ397" s="507"/>
      <c r="AK397" s="507"/>
      <c r="AL397" s="507"/>
      <c r="AM397" s="507"/>
      <c r="AN397" s="507"/>
      <c r="AO397" s="507"/>
      <c r="AP397" s="507"/>
      <c r="AQ397" s="507"/>
      <c r="AR397" s="507"/>
      <c r="AS397" s="507"/>
      <c r="AT397" s="507"/>
      <c r="AU397" s="507"/>
      <c r="AV397" s="507"/>
      <c r="AW397" s="507"/>
      <c r="AX397" s="507"/>
      <c r="AY397" s="507"/>
      <c r="AZ397" s="507"/>
      <c r="BA397" s="507"/>
      <c r="BB397" s="507"/>
    </row>
    <row r="398" spans="1:54" ht="24" customHeight="1" x14ac:dyDescent="0.2">
      <c r="A398" s="520">
        <v>7131320009</v>
      </c>
      <c r="B398" s="519" t="s">
        <v>618</v>
      </c>
      <c r="C398" s="520" t="s">
        <v>53</v>
      </c>
      <c r="D398" s="514">
        <v>3759.68</v>
      </c>
      <c r="E398" s="519" t="s">
        <v>619</v>
      </c>
      <c r="F398" s="521"/>
      <c r="G398" s="533"/>
      <c r="H398" s="566"/>
    </row>
    <row r="399" spans="1:54" ht="24" customHeight="1" x14ac:dyDescent="0.2">
      <c r="A399" s="518">
        <v>7131321603</v>
      </c>
      <c r="B399" s="519" t="s">
        <v>620</v>
      </c>
      <c r="C399" s="520" t="s">
        <v>53</v>
      </c>
      <c r="D399" s="514">
        <v>4511.67</v>
      </c>
      <c r="E399" s="521"/>
      <c r="F399" s="521"/>
      <c r="G399" s="536" t="s">
        <v>593</v>
      </c>
      <c r="H399" s="566"/>
      <c r="K399" s="566"/>
    </row>
    <row r="400" spans="1:54" ht="24" customHeight="1" x14ac:dyDescent="0.2">
      <c r="A400" s="518">
        <v>7131324780</v>
      </c>
      <c r="B400" s="519" t="s">
        <v>621</v>
      </c>
      <c r="C400" s="520" t="s">
        <v>53</v>
      </c>
      <c r="D400" s="514">
        <v>4511.6000000000004</v>
      </c>
      <c r="E400" s="521"/>
      <c r="F400" s="521"/>
      <c r="G400" s="533"/>
      <c r="H400" s="566"/>
    </row>
    <row r="401" spans="1:54" ht="24" customHeight="1" x14ac:dyDescent="0.2">
      <c r="A401" s="518">
        <v>7131324806</v>
      </c>
      <c r="B401" s="519" t="s">
        <v>622</v>
      </c>
      <c r="C401" s="520" t="s">
        <v>53</v>
      </c>
      <c r="D401" s="514">
        <v>6799.68</v>
      </c>
      <c r="E401" s="521" t="s">
        <v>623</v>
      </c>
      <c r="F401" s="521"/>
      <c r="G401" s="533"/>
      <c r="H401" s="566"/>
    </row>
    <row r="402" spans="1:54" ht="24" customHeight="1" x14ac:dyDescent="0.2">
      <c r="A402" s="511">
        <v>7131329275</v>
      </c>
      <c r="B402" s="512" t="s">
        <v>624</v>
      </c>
      <c r="C402" s="513" t="s">
        <v>14</v>
      </c>
      <c r="D402" s="514">
        <v>8494.76</v>
      </c>
      <c r="E402" s="521"/>
      <c r="F402" s="521"/>
      <c r="G402" s="533"/>
      <c r="H402" s="566"/>
    </row>
    <row r="403" spans="1:54" s="524" customFormat="1" ht="28.5" customHeight="1" x14ac:dyDescent="0.2">
      <c r="A403" s="511">
        <v>7131334001</v>
      </c>
      <c r="B403" s="547" t="s">
        <v>625</v>
      </c>
      <c r="C403" s="513" t="s">
        <v>53</v>
      </c>
      <c r="D403" s="514">
        <v>7829.3</v>
      </c>
      <c r="E403" s="519" t="s">
        <v>626</v>
      </c>
      <c r="F403" s="521"/>
      <c r="G403" s="547"/>
      <c r="H403" s="566"/>
      <c r="I403" s="580"/>
      <c r="J403" s="507"/>
      <c r="K403" s="507"/>
      <c r="L403" s="507"/>
      <c r="M403" s="507"/>
      <c r="N403" s="507"/>
      <c r="O403" s="507"/>
      <c r="P403" s="507"/>
      <c r="Q403" s="507"/>
      <c r="R403" s="507"/>
      <c r="S403" s="507"/>
      <c r="T403" s="507"/>
      <c r="U403" s="507"/>
      <c r="V403" s="507"/>
      <c r="W403" s="507"/>
      <c r="X403" s="507"/>
      <c r="Y403" s="507"/>
      <c r="Z403" s="507"/>
      <c r="AA403" s="507"/>
      <c r="AB403" s="507"/>
      <c r="AC403" s="507"/>
      <c r="AD403" s="507"/>
      <c r="AE403" s="507"/>
      <c r="AF403" s="507"/>
      <c r="AG403" s="507"/>
      <c r="AH403" s="507"/>
      <c r="AI403" s="507"/>
      <c r="AJ403" s="507"/>
      <c r="AK403" s="507"/>
      <c r="AL403" s="507"/>
      <c r="AM403" s="507"/>
      <c r="AN403" s="507"/>
      <c r="AO403" s="507"/>
      <c r="AP403" s="507"/>
      <c r="AQ403" s="507"/>
      <c r="AR403" s="507"/>
      <c r="AS403" s="507"/>
      <c r="AT403" s="507"/>
      <c r="AU403" s="507"/>
      <c r="AV403" s="507"/>
      <c r="AW403" s="507"/>
      <c r="AX403" s="507"/>
      <c r="AY403" s="507"/>
      <c r="AZ403" s="507"/>
      <c r="BA403" s="507"/>
      <c r="BB403" s="507"/>
    </row>
    <row r="404" spans="1:54" s="524" customFormat="1" ht="37.5" customHeight="1" x14ac:dyDescent="0.2">
      <c r="A404" s="511">
        <v>7131334002</v>
      </c>
      <c r="B404" s="547" t="s">
        <v>627</v>
      </c>
      <c r="C404" s="513" t="s">
        <v>53</v>
      </c>
      <c r="D404" s="514">
        <v>7960.45</v>
      </c>
      <c r="E404" s="519" t="s">
        <v>628</v>
      </c>
      <c r="F404" s="521"/>
      <c r="G404" s="512"/>
      <c r="H404" s="566"/>
      <c r="I404" s="580"/>
      <c r="J404" s="507"/>
      <c r="K404" s="507"/>
      <c r="L404" s="507"/>
      <c r="M404" s="507"/>
      <c r="N404" s="507"/>
      <c r="O404" s="507"/>
      <c r="P404" s="507"/>
      <c r="Q404" s="507"/>
      <c r="R404" s="507"/>
      <c r="S404" s="507"/>
      <c r="T404" s="507"/>
      <c r="U404" s="507"/>
      <c r="V404" s="507"/>
      <c r="W404" s="507"/>
      <c r="X404" s="507"/>
      <c r="Y404" s="507"/>
      <c r="Z404" s="507"/>
      <c r="AA404" s="507"/>
      <c r="AB404" s="507"/>
      <c r="AC404" s="507"/>
      <c r="AD404" s="507"/>
      <c r="AE404" s="507"/>
      <c r="AF404" s="507"/>
      <c r="AG404" s="507"/>
      <c r="AH404" s="507"/>
      <c r="AI404" s="507"/>
      <c r="AJ404" s="507"/>
      <c r="AK404" s="507"/>
      <c r="AL404" s="507"/>
      <c r="AM404" s="507"/>
      <c r="AN404" s="507"/>
      <c r="AO404" s="507"/>
      <c r="AP404" s="507"/>
      <c r="AQ404" s="507"/>
      <c r="AR404" s="507"/>
      <c r="AS404" s="507"/>
      <c r="AT404" s="507"/>
      <c r="AU404" s="507"/>
      <c r="AV404" s="507"/>
      <c r="AW404" s="507"/>
      <c r="AX404" s="507"/>
      <c r="AY404" s="507"/>
      <c r="AZ404" s="507"/>
      <c r="BA404" s="507"/>
      <c r="BB404" s="507"/>
    </row>
    <row r="405" spans="1:54" s="524" customFormat="1" ht="24" customHeight="1" x14ac:dyDescent="0.2">
      <c r="A405" s="511">
        <v>7131399007</v>
      </c>
      <c r="B405" s="512" t="s">
        <v>629</v>
      </c>
      <c r="C405" s="513" t="s">
        <v>53</v>
      </c>
      <c r="D405" s="514">
        <v>1239</v>
      </c>
      <c r="E405" s="521"/>
      <c r="F405" s="521"/>
      <c r="G405" s="533"/>
      <c r="H405" s="566"/>
      <c r="I405" s="580"/>
      <c r="J405" s="507"/>
      <c r="K405" s="507"/>
      <c r="L405" s="507"/>
      <c r="M405" s="507"/>
      <c r="N405" s="507"/>
      <c r="O405" s="507"/>
      <c r="P405" s="507"/>
      <c r="Q405" s="507"/>
      <c r="R405" s="507"/>
      <c r="S405" s="507"/>
      <c r="T405" s="507"/>
      <c r="U405" s="507"/>
      <c r="V405" s="507"/>
      <c r="W405" s="507"/>
      <c r="X405" s="507"/>
      <c r="Y405" s="507"/>
      <c r="Z405" s="507"/>
      <c r="AA405" s="507"/>
      <c r="AB405" s="507"/>
      <c r="AC405" s="507"/>
      <c r="AD405" s="507"/>
      <c r="AE405" s="507"/>
      <c r="AF405" s="507"/>
      <c r="AG405" s="507"/>
      <c r="AH405" s="507"/>
      <c r="AI405" s="507"/>
      <c r="AJ405" s="507"/>
      <c r="AK405" s="507"/>
      <c r="AL405" s="507"/>
      <c r="AM405" s="507"/>
      <c r="AN405" s="507"/>
      <c r="AO405" s="507"/>
      <c r="AP405" s="507"/>
      <c r="AQ405" s="507"/>
      <c r="AR405" s="507"/>
      <c r="AS405" s="507"/>
      <c r="AT405" s="507"/>
      <c r="AU405" s="507"/>
      <c r="AV405" s="507"/>
      <c r="AW405" s="507"/>
      <c r="AX405" s="507"/>
      <c r="AY405" s="507"/>
      <c r="AZ405" s="507"/>
      <c r="BA405" s="507"/>
      <c r="BB405" s="507"/>
    </row>
    <row r="406" spans="1:54" s="524" customFormat="1" ht="24" customHeight="1" x14ac:dyDescent="0.2">
      <c r="A406" s="551">
        <v>7131300008</v>
      </c>
      <c r="B406" s="547" t="s">
        <v>630</v>
      </c>
      <c r="C406" s="552" t="s">
        <v>53</v>
      </c>
      <c r="D406" s="514">
        <v>3224.08</v>
      </c>
      <c r="E406" s="521"/>
      <c r="F406" s="521"/>
      <c r="G406" s="515"/>
      <c r="H406" s="566"/>
      <c r="I406" s="580"/>
      <c r="J406" s="507"/>
      <c r="K406" s="507"/>
      <c r="L406" s="507"/>
      <c r="M406" s="507"/>
      <c r="N406" s="507"/>
      <c r="O406" s="507"/>
      <c r="P406" s="507"/>
      <c r="Q406" s="507"/>
      <c r="R406" s="507"/>
      <c r="S406" s="507"/>
      <c r="T406" s="507"/>
      <c r="U406" s="507"/>
      <c r="V406" s="507"/>
      <c r="W406" s="507"/>
      <c r="X406" s="507"/>
      <c r="Y406" s="507"/>
      <c r="Z406" s="507"/>
      <c r="AA406" s="507"/>
      <c r="AB406" s="507"/>
      <c r="AC406" s="507"/>
      <c r="AD406" s="507"/>
      <c r="AE406" s="507"/>
      <c r="AF406" s="507"/>
      <c r="AG406" s="507"/>
      <c r="AH406" s="507"/>
      <c r="AI406" s="507"/>
      <c r="AJ406" s="507"/>
      <c r="AK406" s="507"/>
      <c r="AL406" s="507"/>
      <c r="AM406" s="507"/>
      <c r="AN406" s="507"/>
      <c r="AO406" s="507"/>
      <c r="AP406" s="507"/>
      <c r="AQ406" s="507"/>
      <c r="AR406" s="507"/>
      <c r="AS406" s="507"/>
      <c r="AT406" s="507"/>
      <c r="AU406" s="507"/>
      <c r="AV406" s="507"/>
      <c r="AW406" s="507"/>
      <c r="AX406" s="507"/>
      <c r="AY406" s="507"/>
      <c r="AZ406" s="507"/>
      <c r="BA406" s="507"/>
      <c r="BB406" s="507"/>
    </row>
    <row r="407" spans="1:54" s="524" customFormat="1" ht="24" customHeight="1" x14ac:dyDescent="0.2">
      <c r="A407" s="551">
        <v>7131300009</v>
      </c>
      <c r="B407" s="577" t="s">
        <v>631</v>
      </c>
      <c r="C407" s="552" t="s">
        <v>53</v>
      </c>
      <c r="D407" s="514">
        <v>3599</v>
      </c>
      <c r="E407" s="521"/>
      <c r="F407" s="521"/>
      <c r="G407" s="581"/>
      <c r="H407" s="566"/>
      <c r="I407" s="580"/>
      <c r="J407" s="507"/>
      <c r="K407" s="507"/>
      <c r="L407" s="507"/>
      <c r="M407" s="507"/>
      <c r="N407" s="507"/>
      <c r="O407" s="507"/>
      <c r="P407" s="507"/>
      <c r="Q407" s="507"/>
      <c r="R407" s="507"/>
      <c r="S407" s="507"/>
      <c r="T407" s="507"/>
      <c r="U407" s="507"/>
      <c r="V407" s="507"/>
      <c r="W407" s="507"/>
      <c r="X407" s="507"/>
      <c r="Y407" s="507"/>
      <c r="Z407" s="507"/>
      <c r="AA407" s="507"/>
      <c r="AB407" s="507"/>
      <c r="AC407" s="507"/>
      <c r="AD407" s="507"/>
      <c r="AE407" s="507"/>
      <c r="AF407" s="507"/>
      <c r="AG407" s="507"/>
      <c r="AH407" s="507"/>
      <c r="AI407" s="507"/>
      <c r="AJ407" s="507"/>
      <c r="AK407" s="507"/>
      <c r="AL407" s="507"/>
      <c r="AM407" s="507"/>
      <c r="AN407" s="507"/>
      <c r="AO407" s="507"/>
      <c r="AP407" s="507"/>
      <c r="AQ407" s="507"/>
      <c r="AR407" s="507"/>
      <c r="AS407" s="507"/>
      <c r="AT407" s="507"/>
      <c r="AU407" s="507"/>
      <c r="AV407" s="507"/>
      <c r="AW407" s="507"/>
      <c r="AX407" s="507"/>
      <c r="AY407" s="507"/>
      <c r="AZ407" s="507"/>
      <c r="BA407" s="507"/>
      <c r="BB407" s="507"/>
    </row>
    <row r="408" spans="1:54" s="524" customFormat="1" ht="28.5" customHeight="1" x14ac:dyDescent="0.2">
      <c r="A408" s="551">
        <v>7131300010</v>
      </c>
      <c r="B408" s="577" t="s">
        <v>632</v>
      </c>
      <c r="C408" s="552" t="s">
        <v>53</v>
      </c>
      <c r="D408" s="514">
        <v>37170</v>
      </c>
      <c r="E408" s="521"/>
      <c r="F408" s="521"/>
      <c r="G408" s="581"/>
      <c r="H408" s="566"/>
      <c r="I408" s="580"/>
      <c r="J408" s="507"/>
      <c r="K408" s="507"/>
      <c r="L408" s="507"/>
      <c r="M408" s="507"/>
      <c r="N408" s="507"/>
      <c r="O408" s="507"/>
      <c r="P408" s="507"/>
      <c r="Q408" s="507"/>
      <c r="R408" s="507"/>
      <c r="S408" s="507"/>
      <c r="T408" s="507"/>
      <c r="U408" s="507"/>
      <c r="V408" s="507"/>
      <c r="W408" s="507"/>
      <c r="X408" s="507"/>
      <c r="Y408" s="507"/>
      <c r="Z408" s="507"/>
      <c r="AA408" s="507"/>
      <c r="AB408" s="507"/>
      <c r="AC408" s="507"/>
      <c r="AD408" s="507"/>
      <c r="AE408" s="507"/>
      <c r="AF408" s="507"/>
      <c r="AG408" s="507"/>
      <c r="AH408" s="507"/>
      <c r="AI408" s="507"/>
      <c r="AJ408" s="507"/>
      <c r="AK408" s="507"/>
      <c r="AL408" s="507"/>
      <c r="AM408" s="507"/>
      <c r="AN408" s="507"/>
      <c r="AO408" s="507"/>
      <c r="AP408" s="507"/>
      <c r="AQ408" s="507"/>
      <c r="AR408" s="507"/>
      <c r="AS408" s="507"/>
      <c r="AT408" s="507"/>
      <c r="AU408" s="507"/>
      <c r="AV408" s="507"/>
      <c r="AW408" s="507"/>
      <c r="AX408" s="507"/>
      <c r="AY408" s="507"/>
      <c r="AZ408" s="507"/>
      <c r="BA408" s="507"/>
      <c r="BB408" s="507"/>
    </row>
    <row r="409" spans="1:54" ht="24" customHeight="1" x14ac:dyDescent="0.2">
      <c r="A409" s="518">
        <v>7131338004</v>
      </c>
      <c r="B409" s="519" t="s">
        <v>633</v>
      </c>
      <c r="C409" s="520" t="s">
        <v>53</v>
      </c>
      <c r="D409" s="514">
        <v>76276.800000000003</v>
      </c>
      <c r="E409" s="521"/>
      <c r="F409" s="521"/>
      <c r="G409" s="536" t="s">
        <v>593</v>
      </c>
      <c r="H409" s="566"/>
      <c r="K409" s="566"/>
    </row>
    <row r="410" spans="1:54" ht="24" customHeight="1" x14ac:dyDescent="0.2">
      <c r="A410" s="518">
        <v>7131338025</v>
      </c>
      <c r="B410" s="519" t="s">
        <v>634</v>
      </c>
      <c r="C410" s="520" t="s">
        <v>53</v>
      </c>
      <c r="D410" s="514">
        <v>69.010000000000005</v>
      </c>
      <c r="E410" s="519" t="s">
        <v>635</v>
      </c>
      <c r="F410" s="521"/>
      <c r="G410" s="533"/>
      <c r="H410" s="566"/>
    </row>
    <row r="411" spans="1:54" ht="24" customHeight="1" x14ac:dyDescent="0.2">
      <c r="A411" s="518">
        <v>7131387501</v>
      </c>
      <c r="B411" s="519" t="s">
        <v>636</v>
      </c>
      <c r="C411" s="520" t="s">
        <v>53</v>
      </c>
      <c r="D411" s="514">
        <v>314.52999999999997</v>
      </c>
      <c r="E411" s="534"/>
      <c r="F411" s="534"/>
      <c r="G411" s="533"/>
      <c r="H411" s="566"/>
    </row>
    <row r="412" spans="1:54" ht="24" customHeight="1" x14ac:dyDescent="0.2">
      <c r="A412" s="518">
        <v>7131387502</v>
      </c>
      <c r="B412" s="519" t="s">
        <v>637</v>
      </c>
      <c r="C412" s="520" t="s">
        <v>53</v>
      </c>
      <c r="D412" s="514">
        <v>622.29</v>
      </c>
      <c r="E412" s="521" t="s">
        <v>638</v>
      </c>
      <c r="F412" s="521"/>
      <c r="G412" s="533"/>
      <c r="H412" s="566"/>
    </row>
    <row r="413" spans="1:54" ht="24" customHeight="1" x14ac:dyDescent="0.2">
      <c r="A413" s="518">
        <v>7131390014</v>
      </c>
      <c r="B413" s="519" t="s">
        <v>639</v>
      </c>
      <c r="C413" s="520" t="s">
        <v>53</v>
      </c>
      <c r="D413" s="514">
        <v>246.74</v>
      </c>
      <c r="E413" s="515"/>
      <c r="F413" s="515"/>
      <c r="G413" s="533"/>
      <c r="H413" s="566"/>
    </row>
    <row r="414" spans="1:54" ht="24" customHeight="1" x14ac:dyDescent="0.2">
      <c r="A414" s="518">
        <v>7131390015</v>
      </c>
      <c r="B414" s="519" t="s">
        <v>640</v>
      </c>
      <c r="C414" s="520" t="s">
        <v>53</v>
      </c>
      <c r="D414" s="514">
        <v>42.66</v>
      </c>
      <c r="E414" s="515"/>
      <c r="F414" s="515"/>
      <c r="G414" s="533"/>
      <c r="H414" s="566"/>
    </row>
    <row r="415" spans="1:54" ht="24" customHeight="1" x14ac:dyDescent="0.2">
      <c r="A415" s="518">
        <v>7131390016</v>
      </c>
      <c r="B415" s="519" t="s">
        <v>641</v>
      </c>
      <c r="C415" s="520" t="s">
        <v>53</v>
      </c>
      <c r="D415" s="514">
        <v>597.74</v>
      </c>
      <c r="E415" s="515"/>
      <c r="F415" s="515"/>
      <c r="G415" s="533"/>
      <c r="H415" s="566"/>
    </row>
    <row r="416" spans="1:54" ht="24" customHeight="1" x14ac:dyDescent="0.2">
      <c r="A416" s="511">
        <v>7131820031</v>
      </c>
      <c r="B416" s="512" t="s">
        <v>642</v>
      </c>
      <c r="C416" s="513" t="s">
        <v>14</v>
      </c>
      <c r="D416" s="514">
        <v>127.37</v>
      </c>
      <c r="E416" s="515"/>
      <c r="F416" s="515"/>
      <c r="G416" s="533"/>
      <c r="H416" s="566"/>
    </row>
    <row r="417" spans="1:54" ht="24" customHeight="1" x14ac:dyDescent="0.2">
      <c r="A417" s="511">
        <v>7131820032</v>
      </c>
      <c r="B417" s="512" t="s">
        <v>643</v>
      </c>
      <c r="C417" s="513" t="s">
        <v>14</v>
      </c>
      <c r="D417" s="514">
        <v>127.37</v>
      </c>
      <c r="E417" s="519" t="s">
        <v>644</v>
      </c>
      <c r="F417" s="534"/>
      <c r="G417" s="533"/>
      <c r="H417" s="566"/>
    </row>
    <row r="418" spans="1:54" ht="24" customHeight="1" x14ac:dyDescent="0.2">
      <c r="A418" s="511">
        <v>7131820033</v>
      </c>
      <c r="B418" s="512" t="s">
        <v>645</v>
      </c>
      <c r="C418" s="513" t="s">
        <v>14</v>
      </c>
      <c r="D418" s="514">
        <v>539.77</v>
      </c>
      <c r="E418" s="534"/>
      <c r="F418" s="534"/>
      <c r="G418" s="533"/>
      <c r="H418" s="566"/>
    </row>
    <row r="419" spans="1:54" ht="24" customHeight="1" x14ac:dyDescent="0.2">
      <c r="A419" s="511">
        <v>7131820034</v>
      </c>
      <c r="B419" s="512" t="s">
        <v>646</v>
      </c>
      <c r="C419" s="513" t="s">
        <v>14</v>
      </c>
      <c r="D419" s="514">
        <v>539.77</v>
      </c>
      <c r="E419" s="534"/>
      <c r="F419" s="534"/>
      <c r="G419" s="533"/>
      <c r="H419" s="566"/>
    </row>
    <row r="420" spans="1:54" ht="24" customHeight="1" x14ac:dyDescent="0.2">
      <c r="A420" s="511">
        <v>7131820035</v>
      </c>
      <c r="B420" s="512" t="s">
        <v>647</v>
      </c>
      <c r="C420" s="513" t="s">
        <v>14</v>
      </c>
      <c r="D420" s="514">
        <v>3595.55</v>
      </c>
      <c r="E420" s="534"/>
      <c r="F420" s="534"/>
      <c r="G420" s="533"/>
      <c r="H420" s="566"/>
    </row>
    <row r="421" spans="1:54" ht="24" customHeight="1" x14ac:dyDescent="0.2">
      <c r="A421" s="511">
        <v>7131820036</v>
      </c>
      <c r="B421" s="512" t="s">
        <v>648</v>
      </c>
      <c r="C421" s="513" t="s">
        <v>14</v>
      </c>
      <c r="D421" s="514">
        <v>3895.7</v>
      </c>
      <c r="E421" s="534"/>
      <c r="F421" s="534"/>
      <c r="G421" s="533"/>
      <c r="H421" s="566"/>
    </row>
    <row r="422" spans="1:54" ht="24" customHeight="1" x14ac:dyDescent="0.2">
      <c r="A422" s="511">
        <v>7131820037</v>
      </c>
      <c r="B422" s="512" t="s">
        <v>649</v>
      </c>
      <c r="C422" s="513" t="s">
        <v>14</v>
      </c>
      <c r="D422" s="514">
        <v>3895.7</v>
      </c>
      <c r="E422" s="534"/>
      <c r="F422" s="534"/>
      <c r="G422" s="533"/>
      <c r="H422" s="566"/>
    </row>
    <row r="423" spans="1:54" ht="24" customHeight="1" x14ac:dyDescent="0.2">
      <c r="A423" s="511">
        <v>7131820038</v>
      </c>
      <c r="B423" s="512" t="s">
        <v>650</v>
      </c>
      <c r="C423" s="513" t="s">
        <v>14</v>
      </c>
      <c r="D423" s="514">
        <v>2846.43</v>
      </c>
      <c r="E423" s="534"/>
      <c r="F423" s="534"/>
      <c r="G423" s="533"/>
      <c r="H423" s="566"/>
    </row>
    <row r="424" spans="1:54" ht="24" customHeight="1" x14ac:dyDescent="0.2">
      <c r="A424" s="511">
        <v>7131820039</v>
      </c>
      <c r="B424" s="512" t="s">
        <v>651</v>
      </c>
      <c r="C424" s="513" t="s">
        <v>14</v>
      </c>
      <c r="D424" s="514">
        <v>6517.65</v>
      </c>
      <c r="E424" s="519" t="s">
        <v>652</v>
      </c>
      <c r="F424" s="521"/>
      <c r="G424" s="533"/>
      <c r="H424" s="566"/>
    </row>
    <row r="425" spans="1:54" s="524" customFormat="1" ht="27.75" customHeight="1" x14ac:dyDescent="0.2">
      <c r="A425" s="511">
        <v>7131900005</v>
      </c>
      <c r="B425" s="547" t="s">
        <v>653</v>
      </c>
      <c r="C425" s="513" t="s">
        <v>14</v>
      </c>
      <c r="D425" s="514">
        <v>980.13</v>
      </c>
      <c r="E425" s="521" t="s">
        <v>654</v>
      </c>
      <c r="F425" s="582"/>
      <c r="G425" s="519"/>
      <c r="H425" s="566"/>
      <c r="I425" s="507"/>
      <c r="J425" s="507"/>
      <c r="K425" s="507"/>
      <c r="L425" s="507"/>
      <c r="M425" s="507"/>
      <c r="N425" s="507"/>
      <c r="O425" s="507"/>
      <c r="P425" s="507"/>
      <c r="Q425" s="507"/>
      <c r="R425" s="507"/>
      <c r="S425" s="507"/>
      <c r="T425" s="507"/>
      <c r="U425" s="507"/>
      <c r="V425" s="507"/>
      <c r="W425" s="507"/>
      <c r="X425" s="507"/>
      <c r="Y425" s="507"/>
      <c r="Z425" s="507"/>
      <c r="AA425" s="507"/>
      <c r="AB425" s="507"/>
      <c r="AC425" s="507"/>
      <c r="AD425" s="507"/>
      <c r="AE425" s="507"/>
      <c r="AF425" s="507"/>
      <c r="AG425" s="507"/>
      <c r="AH425" s="507"/>
      <c r="AI425" s="507"/>
      <c r="AJ425" s="507"/>
      <c r="AK425" s="507"/>
      <c r="AL425" s="507"/>
      <c r="AM425" s="507"/>
      <c r="AN425" s="507"/>
      <c r="AO425" s="507"/>
      <c r="AP425" s="507"/>
      <c r="AQ425" s="507"/>
      <c r="AR425" s="507"/>
      <c r="AS425" s="507"/>
      <c r="AT425" s="507"/>
      <c r="AU425" s="507"/>
      <c r="AV425" s="507"/>
      <c r="AW425" s="507"/>
      <c r="AX425" s="507"/>
      <c r="AY425" s="507"/>
      <c r="AZ425" s="507"/>
      <c r="BA425" s="507"/>
      <c r="BB425" s="507"/>
    </row>
    <row r="426" spans="1:54" ht="24" customHeight="1" x14ac:dyDescent="0.2">
      <c r="A426" s="511">
        <v>7131900033</v>
      </c>
      <c r="B426" s="519" t="s">
        <v>655</v>
      </c>
      <c r="C426" s="513" t="s">
        <v>24</v>
      </c>
      <c r="D426" s="514">
        <v>8.44</v>
      </c>
      <c r="E426" s="519" t="s">
        <v>656</v>
      </c>
      <c r="F426" s="521"/>
      <c r="G426" s="533"/>
      <c r="H426" s="566"/>
    </row>
    <row r="427" spans="1:54" ht="24" customHeight="1" x14ac:dyDescent="0.2">
      <c r="A427" s="511">
        <v>7131900071</v>
      </c>
      <c r="B427" s="512" t="s">
        <v>657</v>
      </c>
      <c r="C427" s="513" t="s">
        <v>14</v>
      </c>
      <c r="D427" s="514">
        <v>339.1</v>
      </c>
      <c r="E427" s="521" t="s">
        <v>658</v>
      </c>
      <c r="F427" s="521"/>
      <c r="G427" s="533"/>
      <c r="H427" s="566"/>
    </row>
    <row r="428" spans="1:54" ht="24" customHeight="1" x14ac:dyDescent="0.2">
      <c r="A428" s="511">
        <v>7131900072</v>
      </c>
      <c r="B428" s="512" t="s">
        <v>659</v>
      </c>
      <c r="C428" s="513" t="s">
        <v>14</v>
      </c>
      <c r="D428" s="514">
        <v>521.33000000000004</v>
      </c>
      <c r="E428" s="521" t="s">
        <v>660</v>
      </c>
      <c r="F428" s="521"/>
      <c r="G428" s="533"/>
      <c r="H428" s="566"/>
    </row>
    <row r="429" spans="1:54" ht="24" customHeight="1" x14ac:dyDescent="0.2">
      <c r="A429" s="511">
        <v>7131900625</v>
      </c>
      <c r="B429" s="519" t="s">
        <v>661</v>
      </c>
      <c r="C429" s="513" t="s">
        <v>24</v>
      </c>
      <c r="D429" s="514">
        <v>14.47</v>
      </c>
      <c r="E429" s="519" t="s">
        <v>662</v>
      </c>
      <c r="F429" s="521"/>
      <c r="G429" s="533"/>
      <c r="H429" s="566"/>
    </row>
    <row r="430" spans="1:54" ht="24" customHeight="1" x14ac:dyDescent="0.2">
      <c r="A430" s="511">
        <v>7131900650</v>
      </c>
      <c r="B430" s="519" t="s">
        <v>663</v>
      </c>
      <c r="C430" s="513" t="s">
        <v>24</v>
      </c>
      <c r="D430" s="514">
        <v>15.68</v>
      </c>
      <c r="E430" s="519" t="s">
        <v>664</v>
      </c>
      <c r="F430" s="521"/>
      <c r="G430" s="533"/>
      <c r="H430" s="566"/>
    </row>
    <row r="431" spans="1:54" ht="24" customHeight="1" x14ac:dyDescent="0.2">
      <c r="A431" s="511">
        <v>7131900876</v>
      </c>
      <c r="B431" s="512" t="s">
        <v>665</v>
      </c>
      <c r="C431" s="513" t="s">
        <v>14</v>
      </c>
      <c r="D431" s="514">
        <v>334.28</v>
      </c>
      <c r="E431" s="521" t="s">
        <v>666</v>
      </c>
      <c r="F431" s="521"/>
      <c r="G431" s="533"/>
      <c r="H431" s="566"/>
    </row>
    <row r="432" spans="1:54" ht="24" customHeight="1" x14ac:dyDescent="0.2">
      <c r="A432" s="511">
        <v>7131900807</v>
      </c>
      <c r="B432" s="512" t="s">
        <v>667</v>
      </c>
      <c r="C432" s="513" t="s">
        <v>14</v>
      </c>
      <c r="D432" s="514">
        <v>130.34</v>
      </c>
      <c r="E432" s="521" t="s">
        <v>666</v>
      </c>
      <c r="F432" s="521" t="s">
        <v>1187</v>
      </c>
      <c r="G432" s="533"/>
      <c r="H432" s="566"/>
    </row>
    <row r="433" spans="1:54" ht="24" customHeight="1" x14ac:dyDescent="0.2">
      <c r="A433" s="511">
        <v>7131900880</v>
      </c>
      <c r="B433" s="512" t="s">
        <v>668</v>
      </c>
      <c r="C433" s="513" t="s">
        <v>14</v>
      </c>
      <c r="D433" s="514">
        <v>839.92</v>
      </c>
      <c r="E433" s="521" t="s">
        <v>669</v>
      </c>
      <c r="F433" s="521"/>
      <c r="G433" s="533"/>
      <c r="H433" s="566"/>
    </row>
    <row r="434" spans="1:54" ht="24" customHeight="1" x14ac:dyDescent="0.2">
      <c r="A434" s="511">
        <v>7131900881</v>
      </c>
      <c r="B434" s="512" t="s">
        <v>670</v>
      </c>
      <c r="C434" s="513" t="s">
        <v>14</v>
      </c>
      <c r="D434" s="514">
        <v>929.23</v>
      </c>
      <c r="E434" s="521" t="s">
        <v>671</v>
      </c>
      <c r="F434" s="521"/>
      <c r="G434" s="533"/>
      <c r="H434" s="566"/>
    </row>
    <row r="435" spans="1:54" s="524" customFormat="1" ht="24" customHeight="1" x14ac:dyDescent="0.2">
      <c r="A435" s="511">
        <v>7131900969</v>
      </c>
      <c r="B435" s="519" t="s">
        <v>672</v>
      </c>
      <c r="C435" s="513" t="s">
        <v>10</v>
      </c>
      <c r="D435" s="514">
        <v>1041.1199999999999</v>
      </c>
      <c r="E435" s="519" t="s">
        <v>673</v>
      </c>
      <c r="F435" s="521"/>
      <c r="G435" s="533"/>
      <c r="H435" s="566"/>
      <c r="I435" s="507"/>
      <c r="J435" s="507"/>
      <c r="K435" s="507"/>
      <c r="L435" s="507"/>
      <c r="M435" s="507"/>
      <c r="N435" s="507"/>
      <c r="O435" s="507"/>
      <c r="P435" s="507"/>
      <c r="Q435" s="507"/>
      <c r="R435" s="507"/>
      <c r="S435" s="507"/>
      <c r="T435" s="507"/>
      <c r="U435" s="507"/>
      <c r="V435" s="507"/>
      <c r="W435" s="507"/>
      <c r="X435" s="507"/>
      <c r="Y435" s="507"/>
      <c r="Z435" s="507"/>
      <c r="AA435" s="507"/>
      <c r="AB435" s="507"/>
      <c r="AC435" s="507"/>
      <c r="AD435" s="507"/>
      <c r="AE435" s="507"/>
      <c r="AF435" s="507"/>
      <c r="AG435" s="507"/>
      <c r="AH435" s="507"/>
      <c r="AI435" s="507"/>
      <c r="AJ435" s="507"/>
      <c r="AK435" s="507"/>
      <c r="AL435" s="507"/>
      <c r="AM435" s="507"/>
      <c r="AN435" s="507"/>
      <c r="AO435" s="507"/>
      <c r="AP435" s="507"/>
      <c r="AQ435" s="507"/>
      <c r="AR435" s="507"/>
      <c r="AS435" s="507"/>
      <c r="AT435" s="507"/>
      <c r="AU435" s="507"/>
      <c r="AV435" s="507"/>
      <c r="AW435" s="507"/>
      <c r="AX435" s="507"/>
      <c r="AY435" s="507"/>
      <c r="AZ435" s="507"/>
      <c r="BA435" s="507"/>
      <c r="BB435" s="507"/>
    </row>
    <row r="436" spans="1:54" s="524" customFormat="1" ht="24" customHeight="1" x14ac:dyDescent="0.2">
      <c r="A436" s="511">
        <v>7131900971</v>
      </c>
      <c r="B436" s="519" t="s">
        <v>674</v>
      </c>
      <c r="C436" s="513" t="s">
        <v>10</v>
      </c>
      <c r="D436" s="514">
        <v>1041.1199999999999</v>
      </c>
      <c r="E436" s="519" t="s">
        <v>675</v>
      </c>
      <c r="F436" s="521"/>
      <c r="G436" s="533"/>
      <c r="H436" s="566"/>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7"/>
      <c r="AI436" s="507"/>
      <c r="AJ436" s="507"/>
      <c r="AK436" s="507"/>
      <c r="AL436" s="507"/>
      <c r="AM436" s="507"/>
      <c r="AN436" s="507"/>
      <c r="AO436" s="507"/>
      <c r="AP436" s="507"/>
      <c r="AQ436" s="507"/>
      <c r="AR436" s="507"/>
      <c r="AS436" s="507"/>
      <c r="AT436" s="507"/>
      <c r="AU436" s="507"/>
      <c r="AV436" s="507"/>
      <c r="AW436" s="507"/>
      <c r="AX436" s="507"/>
      <c r="AY436" s="507"/>
      <c r="AZ436" s="507"/>
      <c r="BA436" s="507"/>
      <c r="BB436" s="507"/>
    </row>
    <row r="437" spans="1:54" s="524" customFormat="1" ht="24" customHeight="1" x14ac:dyDescent="0.2">
      <c r="A437" s="511">
        <v>7131900973</v>
      </c>
      <c r="B437" s="519" t="s">
        <v>676</v>
      </c>
      <c r="C437" s="513" t="s">
        <v>10</v>
      </c>
      <c r="D437" s="514">
        <v>1008.9</v>
      </c>
      <c r="E437" s="519" t="s">
        <v>677</v>
      </c>
      <c r="F437" s="521"/>
      <c r="G437" s="533"/>
      <c r="H437" s="566"/>
      <c r="I437" s="507"/>
      <c r="J437" s="507"/>
      <c r="K437" s="507"/>
      <c r="L437" s="507"/>
      <c r="M437" s="507"/>
      <c r="N437" s="507"/>
      <c r="O437" s="507"/>
      <c r="P437" s="507"/>
      <c r="Q437" s="507"/>
      <c r="R437" s="507"/>
      <c r="S437" s="507"/>
      <c r="T437" s="507"/>
      <c r="U437" s="507"/>
      <c r="V437" s="507"/>
      <c r="W437" s="507"/>
      <c r="X437" s="507"/>
      <c r="Y437" s="507"/>
      <c r="Z437" s="507"/>
      <c r="AA437" s="507"/>
      <c r="AB437" s="507"/>
      <c r="AC437" s="507"/>
      <c r="AD437" s="507"/>
      <c r="AE437" s="507"/>
      <c r="AF437" s="507"/>
      <c r="AG437" s="507"/>
      <c r="AH437" s="507"/>
      <c r="AI437" s="507"/>
      <c r="AJ437" s="507"/>
      <c r="AK437" s="507"/>
      <c r="AL437" s="507"/>
      <c r="AM437" s="507"/>
      <c r="AN437" s="507"/>
      <c r="AO437" s="507"/>
      <c r="AP437" s="507"/>
      <c r="AQ437" s="507"/>
      <c r="AR437" s="507"/>
      <c r="AS437" s="507"/>
      <c r="AT437" s="507"/>
      <c r="AU437" s="507"/>
      <c r="AV437" s="507"/>
      <c r="AW437" s="507"/>
      <c r="AX437" s="507"/>
      <c r="AY437" s="507"/>
      <c r="AZ437" s="507"/>
      <c r="BA437" s="507"/>
      <c r="BB437" s="507"/>
    </row>
    <row r="438" spans="1:54" s="524" customFormat="1" ht="24" customHeight="1" x14ac:dyDescent="0.2">
      <c r="A438" s="511">
        <v>7131900975</v>
      </c>
      <c r="B438" s="519" t="s">
        <v>678</v>
      </c>
      <c r="C438" s="513" t="s">
        <v>10</v>
      </c>
      <c r="D438" s="514">
        <v>1008.9</v>
      </c>
      <c r="E438" s="519" t="s">
        <v>679</v>
      </c>
      <c r="F438" s="521"/>
      <c r="G438" s="533"/>
      <c r="H438" s="566"/>
      <c r="I438" s="507"/>
      <c r="J438" s="507"/>
      <c r="K438" s="507"/>
      <c r="L438" s="507"/>
      <c r="M438" s="507"/>
      <c r="N438" s="507"/>
      <c r="O438" s="507"/>
      <c r="P438" s="507"/>
      <c r="Q438" s="507"/>
      <c r="R438" s="507"/>
      <c r="S438" s="507"/>
      <c r="T438" s="507"/>
      <c r="U438" s="507"/>
      <c r="V438" s="507"/>
      <c r="W438" s="507"/>
      <c r="X438" s="507"/>
      <c r="Y438" s="507"/>
      <c r="Z438" s="507"/>
      <c r="AA438" s="507"/>
      <c r="AB438" s="507"/>
      <c r="AC438" s="507"/>
      <c r="AD438" s="507"/>
      <c r="AE438" s="507"/>
      <c r="AF438" s="507"/>
      <c r="AG438" s="507"/>
      <c r="AH438" s="507"/>
      <c r="AI438" s="507"/>
      <c r="AJ438" s="507"/>
      <c r="AK438" s="507"/>
      <c r="AL438" s="507"/>
      <c r="AM438" s="507"/>
      <c r="AN438" s="507"/>
      <c r="AO438" s="507"/>
      <c r="AP438" s="507"/>
      <c r="AQ438" s="507"/>
      <c r="AR438" s="507"/>
      <c r="AS438" s="507"/>
      <c r="AT438" s="507"/>
      <c r="AU438" s="507"/>
      <c r="AV438" s="507"/>
      <c r="AW438" s="507"/>
      <c r="AX438" s="507"/>
      <c r="AY438" s="507"/>
      <c r="AZ438" s="507"/>
      <c r="BA438" s="507"/>
      <c r="BB438" s="507"/>
    </row>
    <row r="439" spans="1:54" s="524" customFormat="1" ht="24" customHeight="1" x14ac:dyDescent="0.2">
      <c r="A439" s="511">
        <v>7131900977</v>
      </c>
      <c r="B439" s="519" t="s">
        <v>680</v>
      </c>
      <c r="C439" s="513" t="s">
        <v>10</v>
      </c>
      <c r="D439" s="514">
        <v>1008.9</v>
      </c>
      <c r="E439" s="519" t="s">
        <v>681</v>
      </c>
      <c r="F439" s="521"/>
      <c r="G439" s="533"/>
      <c r="H439" s="566"/>
      <c r="I439" s="507"/>
      <c r="J439" s="507"/>
      <c r="K439" s="507"/>
      <c r="L439" s="507"/>
      <c r="M439" s="507"/>
      <c r="N439" s="507"/>
      <c r="O439" s="507"/>
      <c r="P439" s="507"/>
      <c r="Q439" s="507"/>
      <c r="R439" s="507"/>
      <c r="S439" s="507"/>
      <c r="T439" s="507"/>
      <c r="U439" s="507"/>
      <c r="V439" s="507"/>
      <c r="W439" s="507"/>
      <c r="X439" s="507"/>
      <c r="Y439" s="507"/>
      <c r="Z439" s="507"/>
      <c r="AA439" s="507"/>
      <c r="AB439" s="507"/>
      <c r="AC439" s="507"/>
      <c r="AD439" s="507"/>
      <c r="AE439" s="507"/>
      <c r="AF439" s="507"/>
      <c r="AG439" s="507"/>
      <c r="AH439" s="507"/>
      <c r="AI439" s="507"/>
      <c r="AJ439" s="507"/>
      <c r="AK439" s="507"/>
      <c r="AL439" s="507"/>
      <c r="AM439" s="507"/>
      <c r="AN439" s="507"/>
      <c r="AO439" s="507"/>
      <c r="AP439" s="507"/>
      <c r="AQ439" s="507"/>
      <c r="AR439" s="507"/>
      <c r="AS439" s="507"/>
      <c r="AT439" s="507"/>
      <c r="AU439" s="507"/>
      <c r="AV439" s="507"/>
      <c r="AW439" s="507"/>
      <c r="AX439" s="507"/>
      <c r="AY439" s="507"/>
      <c r="AZ439" s="507"/>
      <c r="BA439" s="507"/>
      <c r="BB439" s="507"/>
    </row>
    <row r="440" spans="1:54" s="524" customFormat="1" ht="24" customHeight="1" x14ac:dyDescent="0.2">
      <c r="A440" s="511">
        <v>7131900979</v>
      </c>
      <c r="B440" s="519" t="s">
        <v>682</v>
      </c>
      <c r="C440" s="513" t="s">
        <v>10</v>
      </c>
      <c r="D440" s="514">
        <v>1008.9</v>
      </c>
      <c r="E440" s="519" t="s">
        <v>683</v>
      </c>
      <c r="F440" s="521"/>
      <c r="G440" s="533"/>
      <c r="H440" s="566"/>
      <c r="I440" s="507"/>
      <c r="J440" s="507"/>
      <c r="K440" s="507"/>
      <c r="L440" s="507"/>
      <c r="M440" s="507"/>
      <c r="N440" s="507"/>
      <c r="O440" s="507"/>
      <c r="P440" s="507"/>
      <c r="Q440" s="507"/>
      <c r="R440" s="507"/>
      <c r="S440" s="507"/>
      <c r="T440" s="507"/>
      <c r="U440" s="507"/>
      <c r="V440" s="507"/>
      <c r="W440" s="507"/>
      <c r="X440" s="507"/>
      <c r="Y440" s="507"/>
      <c r="Z440" s="507"/>
      <c r="AA440" s="507"/>
      <c r="AB440" s="507"/>
      <c r="AC440" s="507"/>
      <c r="AD440" s="507"/>
      <c r="AE440" s="507"/>
      <c r="AF440" s="507"/>
      <c r="AG440" s="507"/>
      <c r="AH440" s="507"/>
      <c r="AI440" s="507"/>
      <c r="AJ440" s="507"/>
      <c r="AK440" s="507"/>
      <c r="AL440" s="507"/>
      <c r="AM440" s="507"/>
      <c r="AN440" s="507"/>
      <c r="AO440" s="507"/>
      <c r="AP440" s="507"/>
      <c r="AQ440" s="507"/>
      <c r="AR440" s="507"/>
      <c r="AS440" s="507"/>
      <c r="AT440" s="507"/>
      <c r="AU440" s="507"/>
      <c r="AV440" s="507"/>
      <c r="AW440" s="507"/>
      <c r="AX440" s="507"/>
      <c r="AY440" s="507"/>
      <c r="AZ440" s="507"/>
      <c r="BA440" s="507"/>
      <c r="BB440" s="507"/>
    </row>
    <row r="441" spans="1:54" s="524" customFormat="1" ht="24" customHeight="1" x14ac:dyDescent="0.2">
      <c r="A441" s="511">
        <v>7131900981</v>
      </c>
      <c r="B441" s="519" t="s">
        <v>684</v>
      </c>
      <c r="C441" s="513" t="s">
        <v>10</v>
      </c>
      <c r="D441" s="514">
        <v>1008.9</v>
      </c>
      <c r="E441" s="519" t="s">
        <v>685</v>
      </c>
      <c r="F441" s="521"/>
      <c r="G441" s="533"/>
      <c r="H441" s="566"/>
      <c r="I441" s="507"/>
      <c r="J441" s="507"/>
      <c r="K441" s="507"/>
      <c r="L441" s="507"/>
      <c r="M441" s="507"/>
      <c r="N441" s="507"/>
      <c r="O441" s="507"/>
      <c r="P441" s="507"/>
      <c r="Q441" s="507"/>
      <c r="R441" s="507"/>
      <c r="S441" s="507"/>
      <c r="T441" s="507"/>
      <c r="U441" s="507"/>
      <c r="V441" s="507"/>
      <c r="W441" s="507"/>
      <c r="X441" s="507"/>
      <c r="Y441" s="507"/>
      <c r="Z441" s="507"/>
      <c r="AA441" s="507"/>
      <c r="AB441" s="507"/>
      <c r="AC441" s="507"/>
      <c r="AD441" s="507"/>
      <c r="AE441" s="507"/>
      <c r="AF441" s="507"/>
      <c r="AG441" s="507"/>
      <c r="AH441" s="507"/>
      <c r="AI441" s="507"/>
      <c r="AJ441" s="507"/>
      <c r="AK441" s="507"/>
      <c r="AL441" s="507"/>
      <c r="AM441" s="507"/>
      <c r="AN441" s="507"/>
      <c r="AO441" s="507"/>
      <c r="AP441" s="507"/>
      <c r="AQ441" s="507"/>
      <c r="AR441" s="507"/>
      <c r="AS441" s="507"/>
      <c r="AT441" s="507"/>
      <c r="AU441" s="507"/>
      <c r="AV441" s="507"/>
      <c r="AW441" s="507"/>
      <c r="AX441" s="507"/>
      <c r="AY441" s="507"/>
      <c r="AZ441" s="507"/>
      <c r="BA441" s="507"/>
      <c r="BB441" s="507"/>
    </row>
    <row r="442" spans="1:54" s="524" customFormat="1" ht="24" customHeight="1" x14ac:dyDescent="0.2">
      <c r="A442" s="511">
        <v>7131900974</v>
      </c>
      <c r="B442" s="519" t="s">
        <v>686</v>
      </c>
      <c r="C442" s="513" t="s">
        <v>10</v>
      </c>
      <c r="D442" s="514">
        <v>1020.7</v>
      </c>
      <c r="E442" s="519" t="s">
        <v>687</v>
      </c>
      <c r="F442" s="521"/>
      <c r="G442" s="583"/>
      <c r="H442" s="566"/>
      <c r="I442" s="507"/>
      <c r="J442" s="507"/>
      <c r="K442" s="507"/>
      <c r="L442" s="507"/>
      <c r="M442" s="507"/>
      <c r="N442" s="507"/>
      <c r="O442" s="507"/>
      <c r="P442" s="507"/>
      <c r="Q442" s="507"/>
      <c r="R442" s="507"/>
      <c r="S442" s="507"/>
      <c r="T442" s="507"/>
      <c r="U442" s="507"/>
      <c r="V442" s="507"/>
      <c r="W442" s="507"/>
      <c r="X442" s="507"/>
      <c r="Y442" s="507"/>
      <c r="Z442" s="507"/>
      <c r="AA442" s="507"/>
      <c r="AB442" s="507"/>
      <c r="AC442" s="507"/>
      <c r="AD442" s="507"/>
      <c r="AE442" s="507"/>
      <c r="AF442" s="507"/>
      <c r="AG442" s="507"/>
      <c r="AH442" s="507"/>
      <c r="AI442" s="507"/>
      <c r="AJ442" s="507"/>
      <c r="AK442" s="507"/>
      <c r="AL442" s="507"/>
      <c r="AM442" s="507"/>
      <c r="AN442" s="507"/>
      <c r="AO442" s="507"/>
      <c r="AP442" s="507"/>
      <c r="AQ442" s="507"/>
      <c r="AR442" s="507"/>
      <c r="AS442" s="507"/>
      <c r="AT442" s="507"/>
      <c r="AU442" s="507"/>
      <c r="AV442" s="507"/>
      <c r="AW442" s="507"/>
      <c r="AX442" s="507"/>
      <c r="AY442" s="507"/>
      <c r="AZ442" s="507"/>
      <c r="BA442" s="507"/>
      <c r="BB442" s="507"/>
    </row>
    <row r="443" spans="1:54" ht="24" customHeight="1" x14ac:dyDescent="0.2">
      <c r="A443" s="511">
        <v>7131910653</v>
      </c>
      <c r="B443" s="512" t="s">
        <v>688</v>
      </c>
      <c r="C443" s="513" t="s">
        <v>14</v>
      </c>
      <c r="D443" s="514">
        <v>57.2</v>
      </c>
      <c r="E443" s="519" t="s">
        <v>689</v>
      </c>
      <c r="F443" s="521"/>
      <c r="G443" s="533"/>
      <c r="H443" s="566"/>
    </row>
    <row r="444" spans="1:54" ht="24" customHeight="1" x14ac:dyDescent="0.2">
      <c r="A444" s="511">
        <v>7131910654</v>
      </c>
      <c r="B444" s="512" t="s">
        <v>690</v>
      </c>
      <c r="C444" s="513" t="s">
        <v>14</v>
      </c>
      <c r="D444" s="514">
        <v>113.03</v>
      </c>
      <c r="E444" s="519" t="s">
        <v>691</v>
      </c>
      <c r="F444" s="521"/>
      <c r="G444" s="533"/>
      <c r="H444" s="566"/>
    </row>
    <row r="445" spans="1:54" ht="24" customHeight="1" x14ac:dyDescent="0.2">
      <c r="A445" s="511">
        <v>7131910655</v>
      </c>
      <c r="B445" s="512" t="s">
        <v>692</v>
      </c>
      <c r="C445" s="513" t="s">
        <v>14</v>
      </c>
      <c r="D445" s="514">
        <v>32.68</v>
      </c>
      <c r="E445" s="519" t="s">
        <v>693</v>
      </c>
      <c r="F445" s="521"/>
      <c r="G445" s="533"/>
      <c r="H445" s="566"/>
    </row>
    <row r="446" spans="1:54" s="524" customFormat="1" ht="24" customHeight="1" x14ac:dyDescent="0.2">
      <c r="A446" s="511">
        <v>7131910656</v>
      </c>
      <c r="B446" s="512" t="s">
        <v>694</v>
      </c>
      <c r="C446" s="513" t="s">
        <v>14</v>
      </c>
      <c r="D446" s="514">
        <v>302.35000000000002</v>
      </c>
      <c r="E446" s="519" t="s">
        <v>695</v>
      </c>
      <c r="F446" s="521"/>
      <c r="G446" s="533"/>
      <c r="H446" s="566"/>
      <c r="I446" s="507"/>
      <c r="J446" s="507"/>
      <c r="K446" s="507"/>
      <c r="L446" s="507"/>
      <c r="M446" s="507"/>
      <c r="N446" s="507"/>
      <c r="O446" s="507"/>
      <c r="P446" s="507"/>
      <c r="Q446" s="507"/>
      <c r="R446" s="507"/>
      <c r="S446" s="507"/>
      <c r="T446" s="507"/>
      <c r="U446" s="507"/>
      <c r="V446" s="507"/>
      <c r="W446" s="507"/>
      <c r="X446" s="507"/>
      <c r="Y446" s="507"/>
      <c r="Z446" s="507"/>
      <c r="AA446" s="507"/>
      <c r="AB446" s="507"/>
      <c r="AC446" s="507"/>
      <c r="AD446" s="507"/>
      <c r="AE446" s="507"/>
      <c r="AF446" s="507"/>
      <c r="AG446" s="507"/>
      <c r="AH446" s="507"/>
      <c r="AI446" s="507"/>
      <c r="AJ446" s="507"/>
      <c r="AK446" s="507"/>
      <c r="AL446" s="507"/>
      <c r="AM446" s="507"/>
      <c r="AN446" s="507"/>
      <c r="AO446" s="507"/>
      <c r="AP446" s="507"/>
      <c r="AQ446" s="507"/>
      <c r="AR446" s="507"/>
      <c r="AS446" s="507"/>
      <c r="AT446" s="507"/>
      <c r="AU446" s="507"/>
      <c r="AV446" s="507"/>
      <c r="AW446" s="507"/>
      <c r="AX446" s="507"/>
      <c r="AY446" s="507"/>
      <c r="AZ446" s="507"/>
      <c r="BA446" s="507"/>
      <c r="BB446" s="507"/>
    </row>
    <row r="447" spans="1:54" s="524" customFormat="1" ht="24" customHeight="1" x14ac:dyDescent="0.2">
      <c r="A447" s="511">
        <v>7131910657</v>
      </c>
      <c r="B447" s="512" t="s">
        <v>696</v>
      </c>
      <c r="C447" s="513" t="s">
        <v>14</v>
      </c>
      <c r="D447" s="514">
        <v>664.62</v>
      </c>
      <c r="E447" s="519" t="s">
        <v>697</v>
      </c>
      <c r="F447" s="521"/>
      <c r="G447" s="533"/>
      <c r="H447" s="566"/>
      <c r="I447" s="507"/>
      <c r="J447" s="507"/>
      <c r="K447" s="507"/>
      <c r="L447" s="507"/>
      <c r="M447" s="507"/>
      <c r="N447" s="507"/>
      <c r="O447" s="507"/>
      <c r="P447" s="507"/>
      <c r="Q447" s="507"/>
      <c r="R447" s="507"/>
      <c r="S447" s="507"/>
      <c r="T447" s="507"/>
      <c r="U447" s="507"/>
      <c r="V447" s="507"/>
      <c r="W447" s="507"/>
      <c r="X447" s="507"/>
      <c r="Y447" s="507"/>
      <c r="Z447" s="507"/>
      <c r="AA447" s="507"/>
      <c r="AB447" s="507"/>
      <c r="AC447" s="507"/>
      <c r="AD447" s="507"/>
      <c r="AE447" s="507"/>
      <c r="AF447" s="507"/>
      <c r="AG447" s="507"/>
      <c r="AH447" s="507"/>
      <c r="AI447" s="507"/>
      <c r="AJ447" s="507"/>
      <c r="AK447" s="507"/>
      <c r="AL447" s="507"/>
      <c r="AM447" s="507"/>
      <c r="AN447" s="507"/>
      <c r="AO447" s="507"/>
      <c r="AP447" s="507"/>
      <c r="AQ447" s="507"/>
      <c r="AR447" s="507"/>
      <c r="AS447" s="507"/>
      <c r="AT447" s="507"/>
      <c r="AU447" s="507"/>
      <c r="AV447" s="507"/>
      <c r="AW447" s="507"/>
      <c r="AX447" s="507"/>
      <c r="AY447" s="507"/>
      <c r="AZ447" s="507"/>
      <c r="BA447" s="507"/>
      <c r="BB447" s="507"/>
    </row>
    <row r="448" spans="1:54" s="524" customFormat="1" ht="24" customHeight="1" x14ac:dyDescent="0.2">
      <c r="A448" s="511">
        <v>7131910658</v>
      </c>
      <c r="B448" s="512" t="s">
        <v>698</v>
      </c>
      <c r="C448" s="513" t="s">
        <v>14</v>
      </c>
      <c r="D448" s="514">
        <v>1220.08</v>
      </c>
      <c r="E448" s="519" t="s">
        <v>699</v>
      </c>
      <c r="F448" s="521"/>
      <c r="G448" s="533"/>
      <c r="H448" s="566"/>
      <c r="I448" s="507"/>
      <c r="J448" s="507"/>
      <c r="K448" s="507"/>
      <c r="L448" s="507"/>
      <c r="M448" s="507"/>
      <c r="N448" s="507"/>
      <c r="O448" s="507"/>
      <c r="P448" s="507"/>
      <c r="Q448" s="507"/>
      <c r="R448" s="507"/>
      <c r="S448" s="507"/>
      <c r="T448" s="507"/>
      <c r="U448" s="507"/>
      <c r="V448" s="507"/>
      <c r="W448" s="507"/>
      <c r="X448" s="507"/>
      <c r="Y448" s="507"/>
      <c r="Z448" s="507"/>
      <c r="AA448" s="507"/>
      <c r="AB448" s="507"/>
      <c r="AC448" s="507"/>
      <c r="AD448" s="507"/>
      <c r="AE448" s="507"/>
      <c r="AF448" s="507"/>
      <c r="AG448" s="507"/>
      <c r="AH448" s="507"/>
      <c r="AI448" s="507"/>
      <c r="AJ448" s="507"/>
      <c r="AK448" s="507"/>
      <c r="AL448" s="507"/>
      <c r="AM448" s="507"/>
      <c r="AN448" s="507"/>
      <c r="AO448" s="507"/>
      <c r="AP448" s="507"/>
      <c r="AQ448" s="507"/>
      <c r="AR448" s="507"/>
      <c r="AS448" s="507"/>
      <c r="AT448" s="507"/>
      <c r="AU448" s="507"/>
      <c r="AV448" s="507"/>
      <c r="AW448" s="507"/>
      <c r="AX448" s="507"/>
      <c r="AY448" s="507"/>
      <c r="AZ448" s="507"/>
      <c r="BA448" s="507"/>
      <c r="BB448" s="507"/>
    </row>
    <row r="449" spans="1:54" ht="24" customHeight="1" x14ac:dyDescent="0.2">
      <c r="A449" s="563">
        <v>7131920001</v>
      </c>
      <c r="B449" s="556" t="s">
        <v>700</v>
      </c>
      <c r="C449" s="557" t="s">
        <v>2</v>
      </c>
      <c r="D449" s="514">
        <v>52359.77</v>
      </c>
      <c r="E449" s="519" t="s">
        <v>701</v>
      </c>
      <c r="F449" s="521"/>
      <c r="G449" s="536"/>
      <c r="H449" s="566"/>
    </row>
    <row r="450" spans="1:54" ht="24" customHeight="1" x14ac:dyDescent="0.2">
      <c r="A450" s="563">
        <v>7131920002</v>
      </c>
      <c r="B450" s="556" t="s">
        <v>702</v>
      </c>
      <c r="C450" s="557" t="s">
        <v>2</v>
      </c>
      <c r="D450" s="514">
        <v>114134.39</v>
      </c>
      <c r="E450" s="519" t="s">
        <v>703</v>
      </c>
      <c r="F450" s="521"/>
      <c r="G450" s="536"/>
      <c r="H450" s="566"/>
    </row>
    <row r="451" spans="1:54" ht="24" customHeight="1" x14ac:dyDescent="0.2">
      <c r="A451" s="563">
        <v>7131920003</v>
      </c>
      <c r="B451" s="556" t="s">
        <v>704</v>
      </c>
      <c r="C451" s="557" t="s">
        <v>2</v>
      </c>
      <c r="D451" s="514">
        <v>369237.41</v>
      </c>
      <c r="E451" s="519" t="s">
        <v>705</v>
      </c>
      <c r="F451" s="521"/>
      <c r="G451" s="536"/>
      <c r="H451" s="566"/>
    </row>
    <row r="452" spans="1:54" ht="24" customHeight="1" x14ac:dyDescent="0.2">
      <c r="A452" s="511">
        <v>7131920112</v>
      </c>
      <c r="B452" s="548" t="s">
        <v>706</v>
      </c>
      <c r="C452" s="513" t="s">
        <v>14</v>
      </c>
      <c r="D452" s="514">
        <v>379890.33</v>
      </c>
      <c r="E452" s="519" t="s">
        <v>707</v>
      </c>
      <c r="F452" s="584"/>
      <c r="G452" s="533"/>
      <c r="H452" s="566"/>
    </row>
    <row r="453" spans="1:54" ht="24" customHeight="1" x14ac:dyDescent="0.2">
      <c r="A453" s="511">
        <v>7131920253</v>
      </c>
      <c r="B453" s="512" t="s">
        <v>708</v>
      </c>
      <c r="C453" s="513" t="s">
        <v>14</v>
      </c>
      <c r="D453" s="514">
        <v>933.6</v>
      </c>
      <c r="E453" s="519" t="s">
        <v>709</v>
      </c>
      <c r="F453" s="521"/>
      <c r="G453" s="533"/>
      <c r="H453" s="566"/>
    </row>
    <row r="454" spans="1:54" ht="24" customHeight="1" x14ac:dyDescent="0.2">
      <c r="A454" s="511">
        <v>7131920254</v>
      </c>
      <c r="B454" s="512" t="s">
        <v>710</v>
      </c>
      <c r="C454" s="513" t="s">
        <v>14</v>
      </c>
      <c r="D454" s="514">
        <v>2241.7600000000002</v>
      </c>
      <c r="E454" s="519" t="s">
        <v>711</v>
      </c>
      <c r="F454" s="521"/>
      <c r="G454" s="533"/>
      <c r="H454" s="566"/>
      <c r="R454" s="507">
        <f>(13550-9794.56)/9794.56*100</f>
        <v>38.342100104547839</v>
      </c>
    </row>
    <row r="455" spans="1:54" ht="24" customHeight="1" x14ac:dyDescent="0.2">
      <c r="A455" s="511">
        <v>7131920256</v>
      </c>
      <c r="B455" s="512" t="s">
        <v>712</v>
      </c>
      <c r="C455" s="513" t="s">
        <v>14</v>
      </c>
      <c r="D455" s="514">
        <v>4336.28</v>
      </c>
      <c r="E455" s="519" t="s">
        <v>713</v>
      </c>
      <c r="F455" s="521"/>
      <c r="G455" s="533"/>
      <c r="H455" s="566"/>
      <c r="R455" s="507">
        <f>(20500-15293.6)/15293.6*100</f>
        <v>34.042998378406651</v>
      </c>
    </row>
    <row r="456" spans="1:54" ht="24" customHeight="1" x14ac:dyDescent="0.2">
      <c r="A456" s="511">
        <v>7131920258</v>
      </c>
      <c r="B456" s="512" t="s">
        <v>714</v>
      </c>
      <c r="C456" s="513" t="s">
        <v>14</v>
      </c>
      <c r="D456" s="514">
        <v>6087.66</v>
      </c>
      <c r="E456" s="519" t="s">
        <v>715</v>
      </c>
      <c r="F456" s="521"/>
      <c r="G456" s="533"/>
      <c r="H456" s="566"/>
      <c r="R456" s="507">
        <f>(33650-24258.16)/24258.16*100</f>
        <v>38.716209308537827</v>
      </c>
    </row>
    <row r="457" spans="1:54" ht="24" customHeight="1" x14ac:dyDescent="0.2">
      <c r="A457" s="511">
        <v>7131920259</v>
      </c>
      <c r="B457" s="512" t="s">
        <v>716</v>
      </c>
      <c r="C457" s="513" t="s">
        <v>14</v>
      </c>
      <c r="D457" s="514">
        <v>8259.3799999999992</v>
      </c>
      <c r="E457" s="519" t="s">
        <v>717</v>
      </c>
      <c r="F457" s="521"/>
      <c r="G457" s="533"/>
      <c r="H457" s="566"/>
      <c r="R457" s="507">
        <f>(51000-30258)/30258*100</f>
        <v>68.550465992464808</v>
      </c>
    </row>
    <row r="458" spans="1:54" ht="24" customHeight="1" x14ac:dyDescent="0.2">
      <c r="A458" s="511">
        <v>7131920260</v>
      </c>
      <c r="B458" s="512" t="s">
        <v>718</v>
      </c>
      <c r="C458" s="513" t="s">
        <v>14</v>
      </c>
      <c r="D458" s="514">
        <v>12475.55</v>
      </c>
      <c r="E458" s="519" t="s">
        <v>719</v>
      </c>
      <c r="F458" s="521"/>
      <c r="G458" s="533"/>
      <c r="H458" s="566"/>
      <c r="R458" s="507">
        <f>(67000-44299.43)/44299.43*100</f>
        <v>51.243481010929479</v>
      </c>
    </row>
    <row r="459" spans="1:54" customFormat="1" ht="24" customHeight="1" x14ac:dyDescent="0.2">
      <c r="A459" s="525">
        <v>7131930109</v>
      </c>
      <c r="B459" s="223" t="s">
        <v>720</v>
      </c>
      <c r="C459" s="224" t="s">
        <v>14</v>
      </c>
      <c r="D459" s="514"/>
      <c r="E459" s="226" t="s">
        <v>721</v>
      </c>
      <c r="F459" s="228"/>
      <c r="G459" s="539" t="s">
        <v>97</v>
      </c>
      <c r="H459" s="33"/>
    </row>
    <row r="460" spans="1:54" s="524" customFormat="1" ht="24" customHeight="1" x14ac:dyDescent="0.2">
      <c r="A460" s="511">
        <v>7131930221</v>
      </c>
      <c r="B460" s="512" t="s">
        <v>722</v>
      </c>
      <c r="C460" s="513" t="s">
        <v>14</v>
      </c>
      <c r="D460" s="514">
        <v>10052.16</v>
      </c>
      <c r="E460" s="519" t="s">
        <v>723</v>
      </c>
      <c r="F460" s="521"/>
      <c r="G460" s="533"/>
      <c r="H460" s="566"/>
      <c r="I460" s="507"/>
      <c r="J460" s="507"/>
      <c r="K460" s="507"/>
      <c r="L460" s="507"/>
      <c r="M460" s="507"/>
      <c r="N460" s="507"/>
      <c r="O460" s="507"/>
      <c r="P460" s="507"/>
      <c r="Q460" s="507"/>
      <c r="R460" s="507"/>
      <c r="S460" s="507"/>
      <c r="T460" s="507"/>
      <c r="U460" s="507"/>
      <c r="V460" s="507"/>
      <c r="W460" s="507"/>
      <c r="X460" s="507"/>
      <c r="Y460" s="507"/>
      <c r="Z460" s="507"/>
      <c r="AA460" s="507"/>
      <c r="AB460" s="507"/>
      <c r="AC460" s="507"/>
      <c r="AD460" s="507"/>
      <c r="AE460" s="507"/>
      <c r="AF460" s="507"/>
      <c r="AG460" s="507"/>
      <c r="AH460" s="507"/>
      <c r="AI460" s="507"/>
      <c r="AJ460" s="507"/>
      <c r="AK460" s="507"/>
      <c r="AL460" s="507"/>
      <c r="AM460" s="507"/>
      <c r="AN460" s="507"/>
      <c r="AO460" s="507"/>
      <c r="AP460" s="507"/>
      <c r="AQ460" s="507"/>
      <c r="AR460" s="507"/>
      <c r="AS460" s="507"/>
      <c r="AT460" s="507"/>
      <c r="AU460" s="507"/>
      <c r="AV460" s="507"/>
      <c r="AW460" s="507"/>
      <c r="AX460" s="507"/>
      <c r="AY460" s="507"/>
      <c r="AZ460" s="507"/>
      <c r="BA460" s="507"/>
      <c r="BB460" s="507"/>
    </row>
    <row r="461" spans="1:54" s="524" customFormat="1" ht="24" customHeight="1" x14ac:dyDescent="0.2">
      <c r="A461" s="511">
        <v>7131930321</v>
      </c>
      <c r="B461" s="512" t="s">
        <v>724</v>
      </c>
      <c r="C461" s="513" t="s">
        <v>14</v>
      </c>
      <c r="D461" s="514">
        <v>22318.6</v>
      </c>
      <c r="E461" s="519" t="s">
        <v>725</v>
      </c>
      <c r="F461" s="521"/>
      <c r="G461" s="533"/>
      <c r="H461" s="566"/>
      <c r="I461" s="507"/>
      <c r="J461" s="507"/>
      <c r="K461" s="507"/>
      <c r="L461" s="507"/>
      <c r="M461" s="507"/>
      <c r="N461" s="507"/>
      <c r="O461" s="507"/>
      <c r="P461" s="507"/>
      <c r="Q461" s="507"/>
      <c r="R461" s="507"/>
      <c r="S461" s="507"/>
      <c r="T461" s="507"/>
      <c r="U461" s="507"/>
      <c r="V461" s="507"/>
      <c r="W461" s="507"/>
      <c r="X461" s="507"/>
      <c r="Y461" s="507"/>
      <c r="Z461" s="507"/>
      <c r="AA461" s="507"/>
      <c r="AB461" s="507"/>
      <c r="AC461" s="507"/>
      <c r="AD461" s="507"/>
      <c r="AE461" s="507"/>
      <c r="AF461" s="507"/>
      <c r="AG461" s="507"/>
      <c r="AH461" s="507"/>
      <c r="AI461" s="507"/>
      <c r="AJ461" s="507"/>
      <c r="AK461" s="507"/>
      <c r="AL461" s="507"/>
      <c r="AM461" s="507"/>
      <c r="AN461" s="507"/>
      <c r="AO461" s="507"/>
      <c r="AP461" s="507"/>
      <c r="AQ461" s="507"/>
      <c r="AR461" s="507"/>
      <c r="AS461" s="507"/>
      <c r="AT461" s="507"/>
      <c r="AU461" s="507"/>
      <c r="AV461" s="507"/>
      <c r="AW461" s="507"/>
      <c r="AX461" s="507"/>
      <c r="AY461" s="507"/>
      <c r="AZ461" s="507"/>
      <c r="BA461" s="507"/>
      <c r="BB461" s="507"/>
    </row>
    <row r="462" spans="1:54" s="524" customFormat="1" ht="24" customHeight="1" x14ac:dyDescent="0.2">
      <c r="A462" s="585">
        <v>7131930412</v>
      </c>
      <c r="B462" s="523" t="s">
        <v>726</v>
      </c>
      <c r="C462" s="586" t="s">
        <v>14</v>
      </c>
      <c r="D462" s="514">
        <v>1181.17</v>
      </c>
      <c r="E462" s="584" t="s">
        <v>727</v>
      </c>
      <c r="F462" s="521"/>
      <c r="G462" s="533"/>
      <c r="H462" s="566"/>
      <c r="I462" s="507"/>
      <c r="J462" s="507"/>
      <c r="K462" s="507"/>
      <c r="L462" s="507"/>
      <c r="M462" s="507"/>
      <c r="N462" s="507"/>
      <c r="O462" s="507"/>
      <c r="P462" s="507"/>
      <c r="Q462" s="507"/>
      <c r="R462" s="507"/>
      <c r="S462" s="507"/>
      <c r="T462" s="507"/>
      <c r="U462" s="507"/>
      <c r="V462" s="507"/>
      <c r="W462" s="507"/>
      <c r="X462" s="507"/>
      <c r="Y462" s="507"/>
      <c r="Z462" s="507"/>
      <c r="AA462" s="507"/>
      <c r="AB462" s="507"/>
      <c r="AC462" s="507"/>
      <c r="AD462" s="507"/>
      <c r="AE462" s="507"/>
      <c r="AF462" s="507"/>
      <c r="AG462" s="507"/>
      <c r="AH462" s="507"/>
      <c r="AI462" s="507"/>
      <c r="AJ462" s="507"/>
      <c r="AK462" s="507"/>
      <c r="AL462" s="507"/>
      <c r="AM462" s="507"/>
      <c r="AN462" s="507"/>
      <c r="AO462" s="507"/>
      <c r="AP462" s="507"/>
      <c r="AQ462" s="507"/>
      <c r="AR462" s="507"/>
      <c r="AS462" s="507"/>
      <c r="AT462" s="507"/>
      <c r="AU462" s="507"/>
      <c r="AV462" s="507"/>
      <c r="AW462" s="507"/>
      <c r="AX462" s="507"/>
      <c r="AY462" s="507"/>
      <c r="AZ462" s="507"/>
      <c r="BA462" s="507"/>
      <c r="BB462" s="507"/>
    </row>
    <row r="463" spans="1:54" s="524" customFormat="1" ht="24" customHeight="1" x14ac:dyDescent="0.2">
      <c r="A463" s="585">
        <v>7131930415</v>
      </c>
      <c r="B463" s="523" t="s">
        <v>728</v>
      </c>
      <c r="C463" s="586" t="s">
        <v>14</v>
      </c>
      <c r="D463" s="514">
        <v>3160.34</v>
      </c>
      <c r="E463" s="584" t="s">
        <v>729</v>
      </c>
      <c r="F463" s="521"/>
      <c r="G463" s="533"/>
      <c r="H463" s="566"/>
      <c r="I463" s="507"/>
      <c r="J463" s="507"/>
      <c r="K463" s="507"/>
      <c r="L463" s="507"/>
      <c r="M463" s="507"/>
      <c r="N463" s="507"/>
      <c r="O463" s="507"/>
      <c r="P463" s="507"/>
      <c r="Q463" s="507"/>
      <c r="R463" s="507"/>
      <c r="S463" s="507"/>
      <c r="T463" s="507"/>
      <c r="U463" s="507"/>
      <c r="V463" s="507"/>
      <c r="W463" s="507"/>
      <c r="X463" s="507"/>
      <c r="Y463" s="507"/>
      <c r="Z463" s="507"/>
      <c r="AA463" s="507"/>
      <c r="AB463" s="507"/>
      <c r="AC463" s="507"/>
      <c r="AD463" s="507"/>
      <c r="AE463" s="507"/>
      <c r="AF463" s="507"/>
      <c r="AG463" s="507"/>
      <c r="AH463" s="507"/>
      <c r="AI463" s="507"/>
      <c r="AJ463" s="507"/>
      <c r="AK463" s="507"/>
      <c r="AL463" s="507"/>
      <c r="AM463" s="507"/>
      <c r="AN463" s="507"/>
      <c r="AO463" s="507"/>
      <c r="AP463" s="507"/>
      <c r="AQ463" s="507"/>
      <c r="AR463" s="507"/>
      <c r="AS463" s="507"/>
      <c r="AT463" s="507"/>
      <c r="AU463" s="507"/>
      <c r="AV463" s="507"/>
      <c r="AW463" s="507"/>
      <c r="AX463" s="507"/>
      <c r="AY463" s="507"/>
      <c r="AZ463" s="507"/>
      <c r="BA463" s="507"/>
      <c r="BB463" s="507"/>
    </row>
    <row r="464" spans="1:54" ht="24" customHeight="1" x14ac:dyDescent="0.2">
      <c r="A464" s="511">
        <v>7131930663</v>
      </c>
      <c r="B464" s="512" t="s">
        <v>730</v>
      </c>
      <c r="C464" s="513" t="s">
        <v>14</v>
      </c>
      <c r="D464" s="514">
        <v>25785.15</v>
      </c>
      <c r="E464" s="519" t="s">
        <v>731</v>
      </c>
      <c r="F464" s="521"/>
      <c r="G464" s="533"/>
      <c r="H464" s="566"/>
    </row>
    <row r="465" spans="1:54" ht="24" customHeight="1" x14ac:dyDescent="0.2">
      <c r="A465" s="511">
        <v>7131930752</v>
      </c>
      <c r="B465" s="512" t="s">
        <v>732</v>
      </c>
      <c r="C465" s="513" t="s">
        <v>14</v>
      </c>
      <c r="D465" s="514">
        <v>44624</v>
      </c>
      <c r="E465" s="519" t="s">
        <v>733</v>
      </c>
      <c r="F465" s="521"/>
      <c r="G465" s="533"/>
      <c r="H465" s="566"/>
    </row>
    <row r="466" spans="1:54" ht="27.75" customHeight="1" x14ac:dyDescent="0.2">
      <c r="A466" s="563">
        <v>7131931091</v>
      </c>
      <c r="B466" s="547" t="s">
        <v>734</v>
      </c>
      <c r="C466" s="538" t="s">
        <v>17</v>
      </c>
      <c r="D466" s="514">
        <v>34454.15</v>
      </c>
      <c r="E466" s="519"/>
      <c r="F466" s="521"/>
      <c r="G466" s="546"/>
      <c r="H466" s="566"/>
    </row>
    <row r="467" spans="1:54" ht="24" customHeight="1" x14ac:dyDescent="0.2">
      <c r="A467" s="563">
        <v>7131931095</v>
      </c>
      <c r="B467" s="547" t="s">
        <v>735</v>
      </c>
      <c r="C467" s="538" t="s">
        <v>17</v>
      </c>
      <c r="D467" s="514">
        <v>15119.94</v>
      </c>
      <c r="E467" s="519"/>
      <c r="F467" s="521"/>
      <c r="G467" s="546"/>
      <c r="H467" s="566"/>
    </row>
    <row r="468" spans="1:54" ht="24" customHeight="1" x14ac:dyDescent="0.2">
      <c r="A468" s="511">
        <v>7131940602</v>
      </c>
      <c r="B468" s="512" t="s">
        <v>736</v>
      </c>
      <c r="C468" s="513" t="s">
        <v>14</v>
      </c>
      <c r="D468" s="514">
        <v>2996.5</v>
      </c>
      <c r="E468" s="519" t="s">
        <v>737</v>
      </c>
      <c r="F468" s="534"/>
      <c r="G468" s="533"/>
      <c r="H468" s="566"/>
    </row>
    <row r="469" spans="1:54" ht="24" customHeight="1" x14ac:dyDescent="0.2">
      <c r="A469" s="511">
        <v>7131940610</v>
      </c>
      <c r="B469" s="512" t="s">
        <v>738</v>
      </c>
      <c r="C469" s="513" t="s">
        <v>14</v>
      </c>
      <c r="D469" s="514">
        <v>28466.76</v>
      </c>
      <c r="E469" s="519" t="s">
        <v>739</v>
      </c>
      <c r="F469" s="534"/>
      <c r="G469" s="533"/>
      <c r="H469" s="566"/>
    </row>
    <row r="470" spans="1:54" ht="24" customHeight="1" x14ac:dyDescent="0.2">
      <c r="A470" s="511">
        <v>7131940612</v>
      </c>
      <c r="B470" s="512" t="s">
        <v>740</v>
      </c>
      <c r="C470" s="513" t="s">
        <v>14</v>
      </c>
      <c r="D470" s="514">
        <v>28466.76</v>
      </c>
      <c r="E470" s="534"/>
      <c r="F470" s="534"/>
      <c r="G470" s="533"/>
      <c r="H470" s="566"/>
    </row>
    <row r="471" spans="1:54" ht="30" customHeight="1" x14ac:dyDescent="0.2">
      <c r="A471" s="511">
        <v>7131940871</v>
      </c>
      <c r="B471" s="547" t="s">
        <v>741</v>
      </c>
      <c r="C471" s="538" t="s">
        <v>24</v>
      </c>
      <c r="D471" s="514">
        <v>57854.89</v>
      </c>
      <c r="E471" s="534"/>
      <c r="F471" s="534"/>
      <c r="G471" s="546"/>
      <c r="H471" s="566"/>
    </row>
    <row r="472" spans="1:54" s="524" customFormat="1" ht="24" customHeight="1" x14ac:dyDescent="0.2">
      <c r="A472" s="511">
        <v>7131941762</v>
      </c>
      <c r="B472" s="548" t="s">
        <v>742</v>
      </c>
      <c r="C472" s="513" t="s">
        <v>14</v>
      </c>
      <c r="D472" s="514">
        <v>139318.47</v>
      </c>
      <c r="E472" s="519" t="s">
        <v>743</v>
      </c>
      <c r="F472" s="521"/>
      <c r="G472" s="533"/>
      <c r="H472" s="566"/>
      <c r="I472" s="507"/>
      <c r="J472" s="507"/>
      <c r="K472" s="507"/>
      <c r="L472" s="507"/>
      <c r="M472" s="507"/>
      <c r="N472" s="507"/>
      <c r="O472" s="507"/>
      <c r="P472" s="507"/>
      <c r="Q472" s="507"/>
      <c r="R472" s="507"/>
      <c r="S472" s="507"/>
      <c r="T472" s="507"/>
      <c r="U472" s="507"/>
      <c r="V472" s="507"/>
      <c r="W472" s="507"/>
      <c r="X472" s="507"/>
      <c r="Y472" s="507"/>
      <c r="Z472" s="507"/>
      <c r="AA472" s="507"/>
      <c r="AB472" s="507"/>
      <c r="AC472" s="507"/>
      <c r="AD472" s="507"/>
      <c r="AE472" s="507"/>
      <c r="AF472" s="507"/>
      <c r="AG472" s="507"/>
      <c r="AH472" s="507"/>
      <c r="AI472" s="507"/>
      <c r="AJ472" s="507"/>
      <c r="AK472" s="507"/>
      <c r="AL472" s="507"/>
      <c r="AM472" s="507"/>
      <c r="AN472" s="507"/>
      <c r="AO472" s="507"/>
      <c r="AP472" s="507"/>
      <c r="AQ472" s="507"/>
      <c r="AR472" s="507"/>
      <c r="AS472" s="507"/>
      <c r="AT472" s="507"/>
      <c r="AU472" s="507"/>
      <c r="AV472" s="507"/>
      <c r="AW472" s="507"/>
      <c r="AX472" s="507"/>
      <c r="AY472" s="507"/>
      <c r="AZ472" s="507"/>
      <c r="BA472" s="507"/>
      <c r="BB472" s="507"/>
    </row>
    <row r="473" spans="1:54" s="524" customFormat="1" ht="24" customHeight="1" x14ac:dyDescent="0.2">
      <c r="A473" s="511">
        <v>7131943380</v>
      </c>
      <c r="B473" s="548" t="s">
        <v>744</v>
      </c>
      <c r="C473" s="513" t="s">
        <v>14</v>
      </c>
      <c r="D473" s="514">
        <v>258410.88</v>
      </c>
      <c r="E473" s="521" t="s">
        <v>745</v>
      </c>
      <c r="F473" s="521"/>
      <c r="G473" s="533"/>
      <c r="H473" s="566"/>
      <c r="I473" s="507"/>
      <c r="J473" s="507"/>
      <c r="K473" s="507"/>
      <c r="L473" s="507"/>
      <c r="M473" s="507"/>
      <c r="N473" s="507"/>
      <c r="O473" s="507"/>
      <c r="P473" s="507"/>
      <c r="Q473" s="507"/>
      <c r="R473" s="507"/>
      <c r="S473" s="507"/>
      <c r="T473" s="507"/>
      <c r="U473" s="507"/>
      <c r="V473" s="507"/>
      <c r="W473" s="507"/>
      <c r="X473" s="507"/>
      <c r="Y473" s="507"/>
      <c r="Z473" s="507"/>
      <c r="AA473" s="507"/>
      <c r="AB473" s="507"/>
      <c r="AC473" s="507"/>
      <c r="AD473" s="507"/>
      <c r="AE473" s="507"/>
      <c r="AF473" s="507"/>
      <c r="AG473" s="507"/>
      <c r="AH473" s="507"/>
      <c r="AI473" s="507"/>
      <c r="AJ473" s="507"/>
      <c r="AK473" s="507"/>
      <c r="AL473" s="507"/>
      <c r="AM473" s="507"/>
      <c r="AN473" s="507"/>
      <c r="AO473" s="507"/>
      <c r="AP473" s="507"/>
      <c r="AQ473" s="507"/>
      <c r="AR473" s="507"/>
      <c r="AS473" s="507"/>
      <c r="AT473" s="507"/>
      <c r="AU473" s="507"/>
      <c r="AV473" s="507"/>
      <c r="AW473" s="507"/>
      <c r="AX473" s="507"/>
      <c r="AY473" s="507"/>
      <c r="AZ473" s="507"/>
      <c r="BA473" s="507"/>
      <c r="BB473" s="507"/>
    </row>
    <row r="474" spans="1:54" ht="28.5" customHeight="1" x14ac:dyDescent="0.2">
      <c r="A474" s="511">
        <v>7131950010</v>
      </c>
      <c r="B474" s="512" t="s">
        <v>746</v>
      </c>
      <c r="C474" s="513" t="s">
        <v>14</v>
      </c>
      <c r="D474" s="514">
        <v>1314.15</v>
      </c>
      <c r="E474" s="519" t="s">
        <v>747</v>
      </c>
      <c r="F474" s="521"/>
      <c r="G474" s="533"/>
      <c r="H474" s="566"/>
    </row>
    <row r="475" spans="1:54" ht="27" customHeight="1" x14ac:dyDescent="0.2">
      <c r="A475" s="511">
        <v>7131950012</v>
      </c>
      <c r="B475" s="512" t="s">
        <v>748</v>
      </c>
      <c r="C475" s="513" t="s">
        <v>14</v>
      </c>
      <c r="D475" s="514">
        <v>1583.04</v>
      </c>
      <c r="E475" s="519" t="s">
        <v>749</v>
      </c>
      <c r="F475" s="521"/>
      <c r="G475" s="533"/>
      <c r="H475" s="566"/>
    </row>
    <row r="476" spans="1:54" ht="29.25" customHeight="1" x14ac:dyDescent="0.2">
      <c r="A476" s="511">
        <v>7131950015</v>
      </c>
      <c r="B476" s="512" t="s">
        <v>750</v>
      </c>
      <c r="C476" s="513" t="s">
        <v>14</v>
      </c>
      <c r="D476" s="514">
        <v>50703.72</v>
      </c>
      <c r="E476" s="515"/>
      <c r="F476" s="515"/>
      <c r="G476" s="533"/>
      <c r="H476" s="566"/>
    </row>
    <row r="477" spans="1:54" ht="24" customHeight="1" x14ac:dyDescent="0.2">
      <c r="A477" s="511">
        <v>7131950016</v>
      </c>
      <c r="B477" s="512" t="s">
        <v>751</v>
      </c>
      <c r="C477" s="513" t="s">
        <v>14</v>
      </c>
      <c r="D477" s="514">
        <v>433772.67</v>
      </c>
      <c r="E477" s="515"/>
      <c r="F477" s="515"/>
      <c r="G477" s="533"/>
      <c r="H477" s="566"/>
    </row>
    <row r="478" spans="1:54" ht="27" customHeight="1" x14ac:dyDescent="0.2">
      <c r="A478" s="511">
        <v>7131950065</v>
      </c>
      <c r="B478" s="512" t="s">
        <v>752</v>
      </c>
      <c r="C478" s="513" t="s">
        <v>14</v>
      </c>
      <c r="D478" s="514">
        <v>18947.98</v>
      </c>
      <c r="E478" s="519" t="s">
        <v>753</v>
      </c>
      <c r="F478" s="521"/>
      <c r="G478" s="533"/>
      <c r="H478" s="566"/>
    </row>
    <row r="479" spans="1:54" ht="27" customHeight="1" x14ac:dyDescent="0.2">
      <c r="A479" s="511">
        <v>7131950105</v>
      </c>
      <c r="B479" s="512" t="s">
        <v>754</v>
      </c>
      <c r="C479" s="513" t="s">
        <v>14</v>
      </c>
      <c r="D479" s="514">
        <v>23685.95</v>
      </c>
      <c r="E479" s="519" t="s">
        <v>755</v>
      </c>
      <c r="F479" s="521"/>
      <c r="G479" s="533"/>
      <c r="H479" s="566"/>
    </row>
    <row r="480" spans="1:54" ht="27" customHeight="1" x14ac:dyDescent="0.2">
      <c r="A480" s="511">
        <v>7131950200</v>
      </c>
      <c r="B480" s="512" t="s">
        <v>756</v>
      </c>
      <c r="C480" s="513" t="s">
        <v>14</v>
      </c>
      <c r="D480" s="514">
        <v>47369.93</v>
      </c>
      <c r="E480" s="519" t="s">
        <v>757</v>
      </c>
      <c r="F480" s="521"/>
      <c r="G480" s="533"/>
      <c r="H480" s="566"/>
    </row>
    <row r="481" spans="1:54" ht="27" customHeight="1" x14ac:dyDescent="0.2">
      <c r="A481" s="511">
        <v>7131950207</v>
      </c>
      <c r="B481" s="512" t="s">
        <v>758</v>
      </c>
      <c r="C481" s="513" t="s">
        <v>14</v>
      </c>
      <c r="D481" s="514">
        <v>40646.269999999997</v>
      </c>
      <c r="E481" s="519" t="s">
        <v>759</v>
      </c>
      <c r="F481" s="521"/>
      <c r="G481" s="533"/>
      <c r="H481" s="566"/>
    </row>
    <row r="482" spans="1:54" ht="24" customHeight="1" x14ac:dyDescent="0.2">
      <c r="A482" s="511">
        <v>7131950208</v>
      </c>
      <c r="B482" s="547" t="s">
        <v>760</v>
      </c>
      <c r="C482" s="538" t="s">
        <v>14</v>
      </c>
      <c r="D482" s="514">
        <v>22953.73</v>
      </c>
      <c r="E482" s="519"/>
      <c r="F482" s="521"/>
      <c r="G482" s="581"/>
      <c r="H482" s="566"/>
    </row>
    <row r="483" spans="1:54" ht="27.75" customHeight="1" x14ac:dyDescent="0.2">
      <c r="A483" s="511">
        <v>7131950209</v>
      </c>
      <c r="B483" s="547" t="s">
        <v>761</v>
      </c>
      <c r="C483" s="538" t="s">
        <v>14</v>
      </c>
      <c r="D483" s="514">
        <v>39389.74</v>
      </c>
      <c r="E483" s="519"/>
      <c r="F483" s="521"/>
      <c r="G483" s="581"/>
      <c r="H483" s="566"/>
    </row>
    <row r="484" spans="1:54" ht="24" customHeight="1" x14ac:dyDescent="0.2">
      <c r="A484" s="511">
        <v>7131960006</v>
      </c>
      <c r="B484" s="548" t="s">
        <v>762</v>
      </c>
      <c r="C484" s="513" t="s">
        <v>14</v>
      </c>
      <c r="D484" s="514">
        <v>28089.73</v>
      </c>
      <c r="E484" s="519" t="s">
        <v>763</v>
      </c>
      <c r="F484" s="521"/>
      <c r="G484" s="533"/>
      <c r="H484" s="566"/>
    </row>
    <row r="485" spans="1:54" ht="24" customHeight="1" x14ac:dyDescent="0.2">
      <c r="A485" s="511">
        <v>7131960007</v>
      </c>
      <c r="B485" s="548" t="s">
        <v>764</v>
      </c>
      <c r="C485" s="513" t="s">
        <v>14</v>
      </c>
      <c r="D485" s="514">
        <v>31013.75</v>
      </c>
      <c r="E485" s="519" t="s">
        <v>765</v>
      </c>
      <c r="F485" s="521"/>
      <c r="G485" s="533"/>
      <c r="H485" s="566"/>
    </row>
    <row r="486" spans="1:54" ht="24" customHeight="1" x14ac:dyDescent="0.2">
      <c r="A486" s="511">
        <v>7131960008</v>
      </c>
      <c r="B486" s="512" t="s">
        <v>766</v>
      </c>
      <c r="C486" s="513" t="s">
        <v>14</v>
      </c>
      <c r="D486" s="514">
        <v>27342.69</v>
      </c>
      <c r="E486" s="519" t="s">
        <v>767</v>
      </c>
      <c r="F486" s="521"/>
      <c r="G486" s="533"/>
      <c r="H486" s="566"/>
    </row>
    <row r="487" spans="1:54" ht="24" customHeight="1" x14ac:dyDescent="0.2">
      <c r="A487" s="511">
        <v>7131960009</v>
      </c>
      <c r="B487" s="512" t="s">
        <v>768</v>
      </c>
      <c r="C487" s="513" t="s">
        <v>14</v>
      </c>
      <c r="D487" s="514">
        <v>28808.62</v>
      </c>
      <c r="E487" s="519" t="s">
        <v>769</v>
      </c>
      <c r="F487" s="521"/>
      <c r="G487" s="533"/>
      <c r="H487" s="566"/>
    </row>
    <row r="488" spans="1:54" ht="24" customHeight="1" x14ac:dyDescent="0.2">
      <c r="A488" s="587">
        <v>7131960010</v>
      </c>
      <c r="B488" s="547" t="s">
        <v>770</v>
      </c>
      <c r="C488" s="538" t="s">
        <v>14</v>
      </c>
      <c r="D488" s="514">
        <v>88523.49</v>
      </c>
      <c r="E488" s="519"/>
      <c r="F488" s="521"/>
      <c r="G488" s="546"/>
      <c r="H488" s="566"/>
    </row>
    <row r="489" spans="1:54" s="524" customFormat="1" ht="24" customHeight="1" x14ac:dyDescent="0.2">
      <c r="A489" s="511">
        <v>7131960520</v>
      </c>
      <c r="B489" s="512" t="s">
        <v>771</v>
      </c>
      <c r="C489" s="513" t="s">
        <v>14</v>
      </c>
      <c r="D489" s="514">
        <v>40951.31</v>
      </c>
      <c r="E489" s="519" t="s">
        <v>772</v>
      </c>
      <c r="F489" s="521"/>
      <c r="G489" s="533"/>
      <c r="H489" s="566"/>
      <c r="I489" s="507"/>
      <c r="J489" s="507"/>
      <c r="K489" s="507"/>
      <c r="L489" s="507"/>
      <c r="M489" s="507"/>
      <c r="N489" s="507"/>
      <c r="O489" s="507"/>
      <c r="P489" s="507"/>
      <c r="Q489" s="507"/>
      <c r="R489" s="507"/>
      <c r="S489" s="507"/>
      <c r="T489" s="507"/>
      <c r="U489" s="507"/>
      <c r="V489" s="507"/>
      <c r="W489" s="507"/>
      <c r="X489" s="507"/>
      <c r="Y489" s="507"/>
      <c r="Z489" s="507"/>
      <c r="AA489" s="507"/>
      <c r="AB489" s="507"/>
      <c r="AC489" s="507"/>
      <c r="AD489" s="507"/>
      <c r="AE489" s="507"/>
      <c r="AF489" s="507"/>
      <c r="AG489" s="507"/>
      <c r="AH489" s="507"/>
      <c r="AI489" s="507"/>
      <c r="AJ489" s="507"/>
      <c r="AK489" s="507"/>
      <c r="AL489" s="507"/>
      <c r="AM489" s="507"/>
      <c r="AN489" s="507"/>
      <c r="AO489" s="507"/>
      <c r="AP489" s="507"/>
      <c r="AQ489" s="507"/>
      <c r="AR489" s="507"/>
      <c r="AS489" s="507"/>
      <c r="AT489" s="507"/>
      <c r="AU489" s="507"/>
      <c r="AV489" s="507"/>
      <c r="AW489" s="507"/>
      <c r="AX489" s="507"/>
      <c r="AY489" s="507"/>
      <c r="AZ489" s="507"/>
      <c r="BA489" s="507"/>
      <c r="BB489" s="507"/>
    </row>
    <row r="490" spans="1:54" s="524" customFormat="1" ht="24" customHeight="1" x14ac:dyDescent="0.2">
      <c r="A490" s="511">
        <v>7131960522</v>
      </c>
      <c r="B490" s="512" t="s">
        <v>773</v>
      </c>
      <c r="C490" s="513" t="s">
        <v>14</v>
      </c>
      <c r="D490" s="514">
        <v>41214.080000000002</v>
      </c>
      <c r="E490" s="519" t="s">
        <v>774</v>
      </c>
      <c r="F490" s="521"/>
      <c r="G490" s="533"/>
      <c r="H490" s="566"/>
      <c r="I490" s="507"/>
      <c r="J490" s="507"/>
      <c r="K490" s="507"/>
      <c r="L490" s="507"/>
      <c r="M490" s="507"/>
      <c r="N490" s="507"/>
      <c r="O490" s="507"/>
      <c r="P490" s="507"/>
      <c r="Q490" s="507"/>
      <c r="R490" s="507"/>
      <c r="S490" s="507"/>
      <c r="T490" s="507"/>
      <c r="U490" s="507"/>
      <c r="V490" s="507"/>
      <c r="W490" s="507"/>
      <c r="X490" s="507"/>
      <c r="Y490" s="507"/>
      <c r="Z490" s="507"/>
      <c r="AA490" s="507"/>
      <c r="AB490" s="507"/>
      <c r="AC490" s="507"/>
      <c r="AD490" s="507"/>
      <c r="AE490" s="507"/>
      <c r="AF490" s="507"/>
      <c r="AG490" s="507"/>
      <c r="AH490" s="507"/>
      <c r="AI490" s="507"/>
      <c r="AJ490" s="507"/>
      <c r="AK490" s="507"/>
      <c r="AL490" s="507"/>
      <c r="AM490" s="507"/>
      <c r="AN490" s="507"/>
      <c r="AO490" s="507"/>
      <c r="AP490" s="507"/>
      <c r="AQ490" s="507"/>
      <c r="AR490" s="507"/>
      <c r="AS490" s="507"/>
      <c r="AT490" s="507"/>
      <c r="AU490" s="507"/>
      <c r="AV490" s="507"/>
      <c r="AW490" s="507"/>
      <c r="AX490" s="507"/>
      <c r="AY490" s="507"/>
      <c r="AZ490" s="507"/>
      <c r="BA490" s="507"/>
      <c r="BB490" s="507"/>
    </row>
    <row r="491" spans="1:54" s="524" customFormat="1" ht="24" customHeight="1" x14ac:dyDescent="0.2">
      <c r="A491" s="511">
        <v>7131960524</v>
      </c>
      <c r="B491" s="512" t="s">
        <v>775</v>
      </c>
      <c r="C491" s="513" t="s">
        <v>14</v>
      </c>
      <c r="D491" s="514">
        <v>41822.61</v>
      </c>
      <c r="E491" s="519" t="s">
        <v>776</v>
      </c>
      <c r="F491" s="521"/>
      <c r="G491" s="533"/>
      <c r="H491" s="566"/>
      <c r="I491" s="507"/>
      <c r="J491" s="507"/>
      <c r="K491" s="507"/>
      <c r="L491" s="507"/>
      <c r="M491" s="507"/>
      <c r="N491" s="507"/>
      <c r="O491" s="507"/>
      <c r="P491" s="507"/>
      <c r="Q491" s="507"/>
      <c r="R491" s="507"/>
      <c r="S491" s="507"/>
      <c r="T491" s="507"/>
      <c r="U491" s="507"/>
      <c r="V491" s="507"/>
      <c r="W491" s="507"/>
      <c r="X491" s="507"/>
      <c r="Y491" s="507"/>
      <c r="Z491" s="507"/>
      <c r="AA491" s="507"/>
      <c r="AB491" s="507"/>
      <c r="AC491" s="507"/>
      <c r="AD491" s="507"/>
      <c r="AE491" s="507"/>
      <c r="AF491" s="507"/>
      <c r="AG491" s="507"/>
      <c r="AH491" s="507"/>
      <c r="AI491" s="507"/>
      <c r="AJ491" s="507"/>
      <c r="AK491" s="507"/>
      <c r="AL491" s="507"/>
      <c r="AM491" s="507"/>
      <c r="AN491" s="507"/>
      <c r="AO491" s="507"/>
      <c r="AP491" s="507"/>
      <c r="AQ491" s="507"/>
      <c r="AR491" s="507"/>
      <c r="AS491" s="507"/>
      <c r="AT491" s="507"/>
      <c r="AU491" s="507"/>
      <c r="AV491" s="507"/>
      <c r="AW491" s="507"/>
      <c r="AX491" s="507"/>
      <c r="AY491" s="507"/>
      <c r="AZ491" s="507"/>
      <c r="BA491" s="507"/>
      <c r="BB491" s="507"/>
    </row>
    <row r="492" spans="1:54" ht="45" customHeight="1" x14ac:dyDescent="0.2">
      <c r="A492" s="518">
        <v>7132002234</v>
      </c>
      <c r="B492" s="519" t="s">
        <v>777</v>
      </c>
      <c r="C492" s="520" t="s">
        <v>53</v>
      </c>
      <c r="D492" s="514">
        <v>237.75</v>
      </c>
      <c r="E492" s="521"/>
      <c r="F492" s="521"/>
      <c r="G492" s="533"/>
      <c r="H492" s="566"/>
    </row>
    <row r="493" spans="1:54" ht="24" customHeight="1" x14ac:dyDescent="0.2">
      <c r="A493" s="518">
        <v>7132004003</v>
      </c>
      <c r="B493" s="519" t="s">
        <v>778</v>
      </c>
      <c r="C493" s="520" t="s">
        <v>53</v>
      </c>
      <c r="D493" s="514">
        <v>146.84</v>
      </c>
      <c r="E493" s="521"/>
      <c r="F493" s="521"/>
      <c r="G493" s="533"/>
      <c r="H493" s="566"/>
    </row>
    <row r="494" spans="1:54" ht="24" customHeight="1" x14ac:dyDescent="0.2">
      <c r="A494" s="518">
        <v>7132004004</v>
      </c>
      <c r="B494" s="519" t="s">
        <v>779</v>
      </c>
      <c r="C494" s="520" t="s">
        <v>53</v>
      </c>
      <c r="D494" s="514">
        <v>14.9</v>
      </c>
      <c r="E494" s="521"/>
      <c r="F494" s="521"/>
      <c r="G494" s="533"/>
      <c r="H494" s="566"/>
    </row>
    <row r="495" spans="1:54" ht="24" customHeight="1" x14ac:dyDescent="0.2">
      <c r="A495" s="518">
        <v>7132011171</v>
      </c>
      <c r="B495" s="519" t="s">
        <v>780</v>
      </c>
      <c r="C495" s="520" t="s">
        <v>53</v>
      </c>
      <c r="D495" s="514">
        <v>541.39</v>
      </c>
      <c r="E495" s="521"/>
      <c r="F495" s="521"/>
      <c r="G495" s="546"/>
      <c r="H495" s="566"/>
    </row>
    <row r="496" spans="1:54" ht="24" customHeight="1" x14ac:dyDescent="0.2">
      <c r="A496" s="518">
        <v>7132013331</v>
      </c>
      <c r="B496" s="519" t="s">
        <v>781</v>
      </c>
      <c r="C496" s="520" t="s">
        <v>53</v>
      </c>
      <c r="D496" s="514">
        <v>533.03</v>
      </c>
      <c r="E496" s="521" t="s">
        <v>782</v>
      </c>
      <c r="F496" s="521"/>
      <c r="G496" s="533"/>
      <c r="H496" s="566"/>
    </row>
    <row r="497" spans="1:8" ht="24" customHeight="1" x14ac:dyDescent="0.2">
      <c r="A497" s="518">
        <v>7132014014</v>
      </c>
      <c r="B497" s="519" t="s">
        <v>783</v>
      </c>
      <c r="C497" s="520" t="s">
        <v>53</v>
      </c>
      <c r="D497" s="514">
        <v>3706.59</v>
      </c>
      <c r="E497" s="521"/>
      <c r="F497" s="521"/>
      <c r="G497" s="533"/>
      <c r="H497" s="566"/>
    </row>
    <row r="498" spans="1:8" ht="24" customHeight="1" x14ac:dyDescent="0.2">
      <c r="A498" s="518">
        <v>7132028159</v>
      </c>
      <c r="B498" s="519" t="s">
        <v>784</v>
      </c>
      <c r="C498" s="520" t="s">
        <v>53</v>
      </c>
      <c r="D498" s="514">
        <v>1432.19</v>
      </c>
      <c r="E498" s="521"/>
      <c r="F498" s="521"/>
      <c r="G498" s="533"/>
      <c r="H498" s="566"/>
    </row>
    <row r="499" spans="1:8" ht="24" customHeight="1" x14ac:dyDescent="0.2">
      <c r="A499" s="518">
        <v>7132028160</v>
      </c>
      <c r="B499" s="519" t="s">
        <v>785</v>
      </c>
      <c r="C499" s="520" t="s">
        <v>53</v>
      </c>
      <c r="D499" s="514">
        <v>443.13</v>
      </c>
      <c r="E499" s="521"/>
      <c r="F499" s="521"/>
      <c r="G499" s="533"/>
      <c r="H499" s="566"/>
    </row>
    <row r="500" spans="1:8" ht="24" customHeight="1" x14ac:dyDescent="0.2">
      <c r="A500" s="518">
        <v>7132061858</v>
      </c>
      <c r="B500" s="519" t="s">
        <v>786</v>
      </c>
      <c r="C500" s="520" t="s">
        <v>53</v>
      </c>
      <c r="D500" s="514">
        <v>252.1</v>
      </c>
      <c r="E500" s="519" t="s">
        <v>787</v>
      </c>
      <c r="F500" s="521"/>
      <c r="G500" s="533"/>
      <c r="H500" s="566"/>
    </row>
    <row r="501" spans="1:8" ht="24" customHeight="1" x14ac:dyDescent="0.2">
      <c r="A501" s="518">
        <v>7132072006</v>
      </c>
      <c r="B501" s="519" t="s">
        <v>788</v>
      </c>
      <c r="C501" s="520" t="s">
        <v>53</v>
      </c>
      <c r="D501" s="514">
        <v>84.62</v>
      </c>
      <c r="E501" s="521" t="s">
        <v>789</v>
      </c>
      <c r="F501" s="521"/>
      <c r="G501" s="533"/>
      <c r="H501" s="566"/>
    </row>
    <row r="502" spans="1:8" ht="24" customHeight="1" x14ac:dyDescent="0.2">
      <c r="A502" s="518">
        <v>7132072004</v>
      </c>
      <c r="B502" s="519" t="s">
        <v>790</v>
      </c>
      <c r="C502" s="520" t="s">
        <v>53</v>
      </c>
      <c r="D502" s="514">
        <v>79.25</v>
      </c>
      <c r="E502" s="521" t="s">
        <v>791</v>
      </c>
      <c r="F502" s="521"/>
      <c r="G502" s="521"/>
      <c r="H502" s="566"/>
    </row>
    <row r="503" spans="1:8" ht="24" customHeight="1" x14ac:dyDescent="0.2">
      <c r="A503" s="518">
        <v>7132072008</v>
      </c>
      <c r="B503" s="519" t="s">
        <v>792</v>
      </c>
      <c r="C503" s="520" t="s">
        <v>53</v>
      </c>
      <c r="D503" s="514">
        <v>73.88</v>
      </c>
      <c r="E503" s="521" t="s">
        <v>793</v>
      </c>
      <c r="F503" s="521"/>
      <c r="G503" s="533"/>
      <c r="H503" s="566"/>
    </row>
    <row r="504" spans="1:8" customFormat="1" ht="24" customHeight="1" x14ac:dyDescent="0.2">
      <c r="A504" s="560">
        <v>7132072522</v>
      </c>
      <c r="B504" s="226" t="s">
        <v>794</v>
      </c>
      <c r="C504" s="227" t="s">
        <v>53</v>
      </c>
      <c r="D504" s="514"/>
      <c r="E504" s="226" t="s">
        <v>795</v>
      </c>
      <c r="F504" s="228"/>
      <c r="G504" s="539" t="s">
        <v>97</v>
      </c>
      <c r="H504" s="33"/>
    </row>
    <row r="505" spans="1:8" ht="39.75" customHeight="1" x14ac:dyDescent="0.2">
      <c r="A505" s="518">
        <v>7132074032</v>
      </c>
      <c r="B505" s="519" t="s">
        <v>796</v>
      </c>
      <c r="C505" s="520" t="s">
        <v>797</v>
      </c>
      <c r="D505" s="514">
        <v>1842.89</v>
      </c>
      <c r="E505" s="521" t="s">
        <v>798</v>
      </c>
      <c r="F505" s="521"/>
      <c r="G505" s="515"/>
      <c r="H505" s="566"/>
    </row>
    <row r="506" spans="1:8" ht="24" customHeight="1" x14ac:dyDescent="0.2">
      <c r="A506" s="518">
        <v>7132074033</v>
      </c>
      <c r="B506" s="519" t="s">
        <v>799</v>
      </c>
      <c r="C506" s="520" t="s">
        <v>797</v>
      </c>
      <c r="D506" s="514">
        <v>761.6</v>
      </c>
      <c r="E506" s="521"/>
      <c r="F506" s="521"/>
      <c r="G506" s="515"/>
      <c r="H506" s="566"/>
    </row>
    <row r="507" spans="1:8" ht="44.25" customHeight="1" x14ac:dyDescent="0.2">
      <c r="A507" s="518">
        <v>7132074034</v>
      </c>
      <c r="B507" s="519" t="s">
        <v>800</v>
      </c>
      <c r="C507" s="520" t="s">
        <v>797</v>
      </c>
      <c r="D507" s="514">
        <v>871.74</v>
      </c>
      <c r="E507" s="521" t="s">
        <v>801</v>
      </c>
      <c r="F507" s="521"/>
      <c r="G507" s="515"/>
      <c r="H507" s="566"/>
    </row>
    <row r="508" spans="1:8" ht="24" customHeight="1" x14ac:dyDescent="0.2">
      <c r="A508" s="518">
        <v>7132074035</v>
      </c>
      <c r="B508" s="519" t="s">
        <v>802</v>
      </c>
      <c r="C508" s="520" t="s">
        <v>53</v>
      </c>
      <c r="D508" s="514">
        <v>565.49</v>
      </c>
      <c r="E508" s="521"/>
      <c r="F508" s="521"/>
      <c r="G508" s="515"/>
      <c r="H508" s="566"/>
    </row>
    <row r="509" spans="1:8" ht="27.75" customHeight="1" x14ac:dyDescent="0.2">
      <c r="A509" s="518">
        <v>7132074036</v>
      </c>
      <c r="B509" s="519" t="s">
        <v>803</v>
      </c>
      <c r="C509" s="520" t="s">
        <v>797</v>
      </c>
      <c r="D509" s="514">
        <v>1679.01</v>
      </c>
      <c r="E509" s="521" t="s">
        <v>804</v>
      </c>
      <c r="F509" s="521"/>
      <c r="G509" s="515"/>
      <c r="H509" s="566"/>
    </row>
    <row r="510" spans="1:8" ht="24" customHeight="1" x14ac:dyDescent="0.2">
      <c r="A510" s="518">
        <v>7132088614</v>
      </c>
      <c r="B510" s="519" t="s">
        <v>805</v>
      </c>
      <c r="C510" s="520" t="s">
        <v>53</v>
      </c>
      <c r="D510" s="514">
        <v>1399.53</v>
      </c>
      <c r="E510" s="521"/>
      <c r="F510" s="521"/>
      <c r="G510" s="515"/>
      <c r="H510" s="566"/>
    </row>
    <row r="511" spans="1:8" ht="24" customHeight="1" x14ac:dyDescent="0.2">
      <c r="A511" s="518">
        <v>7132088615</v>
      </c>
      <c r="B511" s="519" t="s">
        <v>806</v>
      </c>
      <c r="C511" s="520" t="s">
        <v>53</v>
      </c>
      <c r="D511" s="514">
        <v>768.07</v>
      </c>
      <c r="E511" s="521"/>
      <c r="F511" s="521"/>
      <c r="G511" s="515"/>
      <c r="H511" s="566"/>
    </row>
    <row r="512" spans="1:8" ht="105.75" customHeight="1" x14ac:dyDescent="0.2">
      <c r="A512" s="511">
        <v>7132200014</v>
      </c>
      <c r="B512" s="547" t="s">
        <v>807</v>
      </c>
      <c r="C512" s="513" t="s">
        <v>14</v>
      </c>
      <c r="D512" s="514">
        <v>175148.73</v>
      </c>
      <c r="E512" s="521" t="s">
        <v>808</v>
      </c>
      <c r="F512" s="521"/>
      <c r="G512" s="512"/>
      <c r="H512" s="566"/>
    </row>
    <row r="513" spans="1:8" ht="24" customHeight="1" x14ac:dyDescent="0.2">
      <c r="A513" s="511">
        <v>7132200812</v>
      </c>
      <c r="B513" s="512" t="s">
        <v>809</v>
      </c>
      <c r="C513" s="513" t="s">
        <v>14</v>
      </c>
      <c r="D513" s="514">
        <v>2033.79</v>
      </c>
      <c r="E513" s="519" t="s">
        <v>810</v>
      </c>
      <c r="F513" s="521"/>
      <c r="G513" s="515"/>
      <c r="H513" s="566"/>
    </row>
    <row r="514" spans="1:8" ht="24" customHeight="1" x14ac:dyDescent="0.2">
      <c r="A514" s="511">
        <v>7132200813</v>
      </c>
      <c r="B514" s="512" t="s">
        <v>811</v>
      </c>
      <c r="C514" s="513" t="s">
        <v>14</v>
      </c>
      <c r="D514" s="514">
        <v>4066.31</v>
      </c>
      <c r="E514" s="519" t="s">
        <v>810</v>
      </c>
      <c r="F514" s="521"/>
      <c r="G514" s="515"/>
      <c r="H514" s="566"/>
    </row>
    <row r="515" spans="1:8" ht="24" customHeight="1" x14ac:dyDescent="0.2">
      <c r="A515" s="511">
        <v>7132200814</v>
      </c>
      <c r="B515" s="512" t="s">
        <v>812</v>
      </c>
      <c r="C515" s="513" t="s">
        <v>14</v>
      </c>
      <c r="D515" s="514">
        <v>4885.9399999999996</v>
      </c>
      <c r="E515" s="519" t="s">
        <v>810</v>
      </c>
      <c r="F515" s="521"/>
      <c r="G515" s="515"/>
      <c r="H515" s="566"/>
    </row>
    <row r="516" spans="1:8" ht="24" customHeight="1" x14ac:dyDescent="0.2">
      <c r="A516" s="511">
        <v>7132200815</v>
      </c>
      <c r="B516" s="512" t="s">
        <v>813</v>
      </c>
      <c r="C516" s="513" t="s">
        <v>14</v>
      </c>
      <c r="D516" s="514">
        <v>8108.43</v>
      </c>
      <c r="E516" s="519" t="s">
        <v>810</v>
      </c>
      <c r="F516" s="521"/>
      <c r="G516" s="515"/>
      <c r="H516" s="566"/>
    </row>
    <row r="517" spans="1:8" ht="97.5" customHeight="1" x14ac:dyDescent="0.2">
      <c r="A517" s="511">
        <v>7132200826</v>
      </c>
      <c r="B517" s="512" t="s">
        <v>814</v>
      </c>
      <c r="C517" s="513" t="s">
        <v>14</v>
      </c>
      <c r="D517" s="514">
        <v>231602.48</v>
      </c>
      <c r="E517" s="519" t="s">
        <v>815</v>
      </c>
      <c r="F517" s="521"/>
      <c r="G517" s="515"/>
      <c r="H517" s="566"/>
    </row>
    <row r="518" spans="1:8" customFormat="1" ht="24" customHeight="1" x14ac:dyDescent="0.2">
      <c r="A518" s="560">
        <v>7132210007</v>
      </c>
      <c r="B518" s="223" t="s">
        <v>816</v>
      </c>
      <c r="C518" s="224" t="s">
        <v>14</v>
      </c>
      <c r="D518" s="514"/>
      <c r="E518" s="226" t="s">
        <v>817</v>
      </c>
      <c r="F518" s="228"/>
      <c r="G518" s="527" t="s">
        <v>97</v>
      </c>
      <c r="H518" s="33"/>
    </row>
    <row r="519" spans="1:8" customFormat="1" ht="24" customHeight="1" x14ac:dyDescent="0.2">
      <c r="A519" s="560">
        <v>7132210008</v>
      </c>
      <c r="B519" s="223" t="s">
        <v>818</v>
      </c>
      <c r="C519" s="224" t="s">
        <v>14</v>
      </c>
      <c r="D519" s="514"/>
      <c r="E519" s="226" t="s">
        <v>819</v>
      </c>
      <c r="F519" s="228"/>
      <c r="G519" s="527" t="s">
        <v>97</v>
      </c>
      <c r="H519" s="33"/>
    </row>
    <row r="520" spans="1:8" customFormat="1" ht="24" customHeight="1" x14ac:dyDescent="0.2">
      <c r="A520" s="560">
        <v>7132210009</v>
      </c>
      <c r="B520" s="223" t="s">
        <v>820</v>
      </c>
      <c r="C520" s="224" t="s">
        <v>14</v>
      </c>
      <c r="D520" s="514"/>
      <c r="E520" s="226" t="s">
        <v>821</v>
      </c>
      <c r="F520" s="228"/>
      <c r="G520" s="527" t="s">
        <v>97</v>
      </c>
      <c r="H520" s="33"/>
    </row>
    <row r="521" spans="1:8" customFormat="1" ht="24" customHeight="1" x14ac:dyDescent="0.2">
      <c r="A521" s="560">
        <v>7132210010</v>
      </c>
      <c r="B521" s="223" t="s">
        <v>822</v>
      </c>
      <c r="C521" s="224" t="s">
        <v>14</v>
      </c>
      <c r="D521" s="514"/>
      <c r="E521" s="226" t="s">
        <v>823</v>
      </c>
      <c r="F521" s="228"/>
      <c r="G521" s="527" t="s">
        <v>97</v>
      </c>
      <c r="H521" s="33"/>
    </row>
    <row r="522" spans="1:8" customFormat="1" ht="24" customHeight="1" x14ac:dyDescent="0.2">
      <c r="A522" s="560">
        <v>7132210011</v>
      </c>
      <c r="B522" s="223" t="s">
        <v>824</v>
      </c>
      <c r="C522" s="224" t="s">
        <v>14</v>
      </c>
      <c r="D522" s="514"/>
      <c r="E522" s="226" t="s">
        <v>825</v>
      </c>
      <c r="F522" s="228"/>
      <c r="G522" s="527" t="s">
        <v>97</v>
      </c>
      <c r="H522" s="33"/>
    </row>
    <row r="523" spans="1:8" customFormat="1" ht="41.25" customHeight="1" x14ac:dyDescent="0.2">
      <c r="A523" s="560">
        <v>7132210012</v>
      </c>
      <c r="B523" s="223" t="s">
        <v>826</v>
      </c>
      <c r="C523" s="224" t="s">
        <v>14</v>
      </c>
      <c r="D523" s="514"/>
      <c r="E523" s="226" t="s">
        <v>827</v>
      </c>
      <c r="F523" s="588"/>
      <c r="G523" s="539" t="s">
        <v>97</v>
      </c>
      <c r="H523" s="33"/>
    </row>
    <row r="524" spans="1:8" customFormat="1" ht="43.5" customHeight="1" x14ac:dyDescent="0.2">
      <c r="A524" s="560">
        <v>7132210015</v>
      </c>
      <c r="B524" s="226" t="s">
        <v>828</v>
      </c>
      <c r="C524" s="227" t="s">
        <v>14</v>
      </c>
      <c r="D524" s="514"/>
      <c r="E524" s="226" t="s">
        <v>829</v>
      </c>
      <c r="F524" s="588"/>
      <c r="G524" s="539" t="s">
        <v>97</v>
      </c>
      <c r="H524" s="33"/>
    </row>
    <row r="525" spans="1:8" ht="24" customHeight="1" x14ac:dyDescent="0.2">
      <c r="A525" s="563">
        <v>7132210106</v>
      </c>
      <c r="B525" s="547" t="s">
        <v>830</v>
      </c>
      <c r="C525" s="538" t="s">
        <v>17</v>
      </c>
      <c r="D525" s="514">
        <v>8505.42</v>
      </c>
      <c r="E525" s="519"/>
      <c r="F525" s="522"/>
      <c r="G525" s="546"/>
      <c r="H525" s="566"/>
    </row>
    <row r="526" spans="1:8" ht="24" customHeight="1" x14ac:dyDescent="0.2">
      <c r="A526" s="563">
        <v>7132210108</v>
      </c>
      <c r="B526" s="547" t="s">
        <v>831</v>
      </c>
      <c r="C526" s="538" t="s">
        <v>17</v>
      </c>
      <c r="D526" s="514">
        <v>10383.58</v>
      </c>
      <c r="E526" s="519"/>
      <c r="F526" s="522"/>
      <c r="G526" s="546"/>
      <c r="H526" s="566"/>
    </row>
    <row r="527" spans="1:8" ht="24" customHeight="1" x14ac:dyDescent="0.2">
      <c r="A527" s="511">
        <v>7132210215</v>
      </c>
      <c r="B527" s="512" t="s">
        <v>1158</v>
      </c>
      <c r="C527" s="513" t="s">
        <v>14</v>
      </c>
      <c r="D527" s="514">
        <v>220362.77</v>
      </c>
      <c r="E527" s="521" t="s">
        <v>832</v>
      </c>
      <c r="F527" s="534"/>
      <c r="G527" s="589"/>
      <c r="H527" s="566"/>
    </row>
    <row r="528" spans="1:8" ht="24" customHeight="1" x14ac:dyDescent="0.2">
      <c r="A528" s="511">
        <v>7132220091</v>
      </c>
      <c r="B528" s="512" t="s">
        <v>833</v>
      </c>
      <c r="C528" s="513" t="s">
        <v>14</v>
      </c>
      <c r="D528" s="514">
        <v>1348793.61</v>
      </c>
      <c r="E528" s="519" t="s">
        <v>834</v>
      </c>
      <c r="F528" s="521"/>
      <c r="G528" s="515"/>
      <c r="H528" s="566"/>
    </row>
    <row r="529" spans="1:54" s="524" customFormat="1" ht="24" customHeight="1" x14ac:dyDescent="0.2">
      <c r="A529" s="511">
        <v>7132220095</v>
      </c>
      <c r="B529" s="512" t="s">
        <v>1650</v>
      </c>
      <c r="C529" s="513" t="s">
        <v>14</v>
      </c>
      <c r="D529" s="514">
        <v>4006404.71</v>
      </c>
      <c r="E529" s="519" t="s">
        <v>835</v>
      </c>
      <c r="F529" s="521"/>
      <c r="G529" s="515"/>
      <c r="H529" s="566"/>
      <c r="I529" s="507"/>
      <c r="J529" s="507"/>
      <c r="K529" s="507"/>
      <c r="L529" s="507"/>
      <c r="M529" s="507"/>
      <c r="N529" s="507"/>
      <c r="O529" s="507"/>
      <c r="P529" s="507"/>
      <c r="Q529" s="507"/>
      <c r="R529" s="507"/>
      <c r="S529" s="507"/>
      <c r="T529" s="507"/>
      <c r="U529" s="507"/>
      <c r="V529" s="507"/>
      <c r="W529" s="507"/>
      <c r="X529" s="507"/>
      <c r="Y529" s="507"/>
      <c r="Z529" s="507"/>
      <c r="AA529" s="507"/>
      <c r="AB529" s="507"/>
      <c r="AC529" s="507"/>
      <c r="AD529" s="507"/>
      <c r="AE529" s="507"/>
      <c r="AF529" s="507"/>
      <c r="AG529" s="507"/>
      <c r="AH529" s="507"/>
      <c r="AI529" s="507"/>
      <c r="AJ529" s="507"/>
      <c r="AK529" s="507"/>
      <c r="AL529" s="507"/>
      <c r="AM529" s="507"/>
      <c r="AN529" s="507"/>
      <c r="AO529" s="507"/>
      <c r="AP529" s="507"/>
      <c r="AQ529" s="507"/>
      <c r="AR529" s="507"/>
      <c r="AS529" s="507"/>
      <c r="AT529" s="507"/>
      <c r="AU529" s="507"/>
      <c r="AV529" s="507"/>
      <c r="AW529" s="507"/>
      <c r="AX529" s="507"/>
      <c r="AY529" s="507"/>
      <c r="AZ529" s="507"/>
      <c r="BA529" s="507"/>
      <c r="BB529" s="507"/>
    </row>
    <row r="530" spans="1:54" s="524" customFormat="1" ht="24" customHeight="1" x14ac:dyDescent="0.2">
      <c r="A530" s="511">
        <v>7132220097</v>
      </c>
      <c r="B530" s="512" t="s">
        <v>1651</v>
      </c>
      <c r="C530" s="513" t="s">
        <v>14</v>
      </c>
      <c r="D530" s="514">
        <v>5578770.9199999999</v>
      </c>
      <c r="E530" s="519" t="s">
        <v>836</v>
      </c>
      <c r="F530" s="521"/>
      <c r="G530" s="515"/>
      <c r="H530" s="566"/>
      <c r="I530" s="507"/>
      <c r="J530" s="507"/>
      <c r="K530" s="507"/>
      <c r="L530" s="507"/>
      <c r="M530" s="507"/>
      <c r="N530" s="507"/>
      <c r="O530" s="507"/>
      <c r="P530" s="507"/>
      <c r="Q530" s="507"/>
      <c r="R530" s="507"/>
      <c r="S530" s="507"/>
      <c r="T530" s="507"/>
      <c r="U530" s="507"/>
      <c r="V530" s="507"/>
      <c r="W530" s="507"/>
      <c r="X530" s="507"/>
      <c r="Y530" s="507"/>
      <c r="Z530" s="507"/>
      <c r="AA530" s="507"/>
      <c r="AB530" s="507"/>
      <c r="AC530" s="507"/>
      <c r="AD530" s="507"/>
      <c r="AE530" s="507"/>
      <c r="AF530" s="507"/>
      <c r="AG530" s="507"/>
      <c r="AH530" s="507"/>
      <c r="AI530" s="507"/>
      <c r="AJ530" s="507"/>
      <c r="AK530" s="507"/>
      <c r="AL530" s="507"/>
      <c r="AM530" s="507"/>
      <c r="AN530" s="507"/>
      <c r="AO530" s="507"/>
      <c r="AP530" s="507"/>
      <c r="AQ530" s="507"/>
      <c r="AR530" s="507"/>
      <c r="AS530" s="507"/>
      <c r="AT530" s="507"/>
      <c r="AU530" s="507"/>
      <c r="AV530" s="507"/>
      <c r="AW530" s="507"/>
      <c r="AX530" s="507"/>
      <c r="AY530" s="507"/>
      <c r="AZ530" s="507"/>
      <c r="BA530" s="507"/>
      <c r="BB530" s="507"/>
    </row>
    <row r="531" spans="1:54" s="524" customFormat="1" ht="24" customHeight="1" x14ac:dyDescent="0.2">
      <c r="A531" s="511">
        <v>7132220092</v>
      </c>
      <c r="B531" s="512" t="s">
        <v>1652</v>
      </c>
      <c r="C531" s="513" t="s">
        <v>14</v>
      </c>
      <c r="D531" s="514">
        <v>7798691.8799999999</v>
      </c>
      <c r="E531" s="519" t="s">
        <v>1130</v>
      </c>
      <c r="F531" s="521"/>
      <c r="G531" s="581"/>
      <c r="H531" s="566"/>
      <c r="I531" s="507"/>
      <c r="J531" s="507"/>
      <c r="K531" s="507"/>
      <c r="L531" s="507"/>
      <c r="M531" s="507"/>
      <c r="N531" s="507"/>
      <c r="O531" s="507"/>
      <c r="P531" s="507"/>
      <c r="Q531" s="507"/>
      <c r="R531" s="507"/>
      <c r="S531" s="507"/>
      <c r="T531" s="507"/>
      <c r="U531" s="507"/>
      <c r="V531" s="507"/>
      <c r="W531" s="507"/>
      <c r="X531" s="507"/>
      <c r="Y531" s="507"/>
      <c r="Z531" s="507"/>
      <c r="AA531" s="507"/>
      <c r="AB531" s="507"/>
      <c r="AC531" s="507"/>
      <c r="AD531" s="507"/>
      <c r="AE531" s="507"/>
      <c r="AF531" s="507"/>
      <c r="AG531" s="507"/>
      <c r="AH531" s="507"/>
      <c r="AI531" s="507"/>
      <c r="AJ531" s="507"/>
      <c r="AK531" s="507"/>
      <c r="AL531" s="507"/>
      <c r="AM531" s="507"/>
      <c r="AN531" s="507"/>
      <c r="AO531" s="507"/>
      <c r="AP531" s="507"/>
      <c r="AQ531" s="507"/>
      <c r="AR531" s="507"/>
      <c r="AS531" s="507"/>
      <c r="AT531" s="507"/>
      <c r="AU531" s="507"/>
      <c r="AV531" s="507"/>
      <c r="AW531" s="507"/>
      <c r="AX531" s="507"/>
      <c r="AY531" s="507"/>
      <c r="AZ531" s="507"/>
      <c r="BA531" s="507"/>
      <c r="BB531" s="507"/>
    </row>
    <row r="532" spans="1:54" ht="33" customHeight="1" x14ac:dyDescent="0.2">
      <c r="A532" s="567">
        <v>7132230015</v>
      </c>
      <c r="B532" s="512" t="s">
        <v>837</v>
      </c>
      <c r="C532" s="513" t="s">
        <v>14</v>
      </c>
      <c r="D532" s="514">
        <v>268421.25</v>
      </c>
      <c r="E532" s="519" t="s">
        <v>838</v>
      </c>
      <c r="F532" s="521"/>
      <c r="G532" s="515"/>
      <c r="H532" s="566"/>
    </row>
    <row r="533" spans="1:54" ht="24" customHeight="1" x14ac:dyDescent="0.2">
      <c r="A533" s="511">
        <v>7132230016</v>
      </c>
      <c r="B533" s="512" t="s">
        <v>839</v>
      </c>
      <c r="C533" s="513" t="s">
        <v>14</v>
      </c>
      <c r="D533" s="514">
        <v>527.46</v>
      </c>
      <c r="E533" s="521" t="s">
        <v>840</v>
      </c>
      <c r="F533" s="521"/>
      <c r="G533" s="515"/>
      <c r="H533" s="566"/>
    </row>
    <row r="534" spans="1:54" s="524" customFormat="1" ht="27.75" customHeight="1" x14ac:dyDescent="0.2">
      <c r="A534" s="567">
        <v>7132230017</v>
      </c>
      <c r="B534" s="512" t="s">
        <v>841</v>
      </c>
      <c r="C534" s="513" t="s">
        <v>14</v>
      </c>
      <c r="D534" s="514">
        <v>247754.7</v>
      </c>
      <c r="E534" s="519" t="s">
        <v>842</v>
      </c>
      <c r="F534" s="521"/>
      <c r="G534" s="515"/>
      <c r="H534" s="566"/>
      <c r="I534" s="507"/>
      <c r="J534" s="507"/>
      <c r="K534" s="507"/>
      <c r="L534" s="507"/>
      <c r="M534" s="507"/>
      <c r="N534" s="507"/>
      <c r="O534" s="507"/>
      <c r="P534" s="507"/>
      <c r="Q534" s="507"/>
      <c r="R534" s="507"/>
      <c r="S534" s="507"/>
      <c r="T534" s="507"/>
      <c r="U534" s="507"/>
      <c r="V534" s="507"/>
      <c r="W534" s="507"/>
      <c r="X534" s="507"/>
      <c r="Y534" s="507"/>
      <c r="Z534" s="507"/>
      <c r="AA534" s="507"/>
      <c r="AB534" s="507"/>
      <c r="AC534" s="507"/>
      <c r="AD534" s="507"/>
      <c r="AE534" s="507"/>
      <c r="AF534" s="507"/>
      <c r="AG534" s="507"/>
      <c r="AH534" s="507"/>
      <c r="AI534" s="507"/>
      <c r="AJ534" s="507"/>
      <c r="AK534" s="507"/>
      <c r="AL534" s="507"/>
      <c r="AM534" s="507"/>
      <c r="AN534" s="507"/>
      <c r="AO534" s="507"/>
      <c r="AP534" s="507"/>
      <c r="AQ534" s="507"/>
      <c r="AR534" s="507"/>
      <c r="AS534" s="507"/>
      <c r="AT534" s="507"/>
      <c r="AU534" s="507"/>
      <c r="AV534" s="507"/>
      <c r="AW534" s="507"/>
      <c r="AX534" s="507"/>
      <c r="AY534" s="507"/>
      <c r="AZ534" s="507"/>
      <c r="BA534" s="507"/>
      <c r="BB534" s="507"/>
    </row>
    <row r="535" spans="1:54" ht="24" customHeight="1" x14ac:dyDescent="0.2">
      <c r="A535" s="511">
        <v>7132230019</v>
      </c>
      <c r="B535" s="512" t="s">
        <v>843</v>
      </c>
      <c r="C535" s="513" t="s">
        <v>14</v>
      </c>
      <c r="D535" s="514">
        <v>313.29000000000002</v>
      </c>
      <c r="E535" s="521" t="s">
        <v>844</v>
      </c>
      <c r="F535" s="521"/>
      <c r="G535" s="515"/>
      <c r="H535" s="566"/>
    </row>
    <row r="536" spans="1:54" ht="24" customHeight="1" x14ac:dyDescent="0.2">
      <c r="A536" s="511">
        <v>7132230021</v>
      </c>
      <c r="B536" s="512" t="s">
        <v>845</v>
      </c>
      <c r="C536" s="513" t="s">
        <v>14</v>
      </c>
      <c r="D536" s="514">
        <v>306.8</v>
      </c>
      <c r="E536" s="521" t="s">
        <v>846</v>
      </c>
      <c r="F536" s="521"/>
      <c r="G536" s="515"/>
      <c r="H536" s="566"/>
    </row>
    <row r="537" spans="1:54" ht="24" customHeight="1" x14ac:dyDescent="0.2">
      <c r="A537" s="511">
        <v>7132230024</v>
      </c>
      <c r="B537" s="512" t="s">
        <v>847</v>
      </c>
      <c r="C537" s="513" t="s">
        <v>14</v>
      </c>
      <c r="D537" s="514">
        <v>306.8</v>
      </c>
      <c r="E537" s="521" t="s">
        <v>848</v>
      </c>
      <c r="F537" s="521"/>
      <c r="G537" s="515"/>
      <c r="H537" s="566"/>
    </row>
    <row r="538" spans="1:54" s="524" customFormat="1" ht="24" customHeight="1" x14ac:dyDescent="0.2">
      <c r="A538" s="511">
        <v>7132230039</v>
      </c>
      <c r="B538" s="519" t="s">
        <v>849</v>
      </c>
      <c r="C538" s="513" t="s">
        <v>24</v>
      </c>
      <c r="D538" s="514">
        <v>713776.83</v>
      </c>
      <c r="E538" s="519" t="s">
        <v>850</v>
      </c>
      <c r="F538" s="521"/>
      <c r="G538" s="515"/>
      <c r="H538" s="566"/>
      <c r="I538" s="507"/>
      <c r="J538" s="507"/>
      <c r="K538" s="507"/>
      <c r="L538" s="507"/>
      <c r="M538" s="507"/>
      <c r="N538" s="507"/>
      <c r="O538" s="507"/>
      <c r="P538" s="507"/>
      <c r="Q538" s="507"/>
      <c r="R538" s="507"/>
      <c r="S538" s="507"/>
      <c r="T538" s="507"/>
      <c r="U538" s="507"/>
      <c r="V538" s="507"/>
      <c r="W538" s="507"/>
      <c r="X538" s="507"/>
      <c r="Y538" s="507"/>
      <c r="Z538" s="507"/>
      <c r="AA538" s="507"/>
      <c r="AB538" s="507"/>
      <c r="AC538" s="507"/>
      <c r="AD538" s="507"/>
      <c r="AE538" s="507"/>
      <c r="AF538" s="507"/>
      <c r="AG538" s="507"/>
      <c r="AH538" s="507"/>
      <c r="AI538" s="507"/>
      <c r="AJ538" s="507"/>
      <c r="AK538" s="507"/>
      <c r="AL538" s="507"/>
      <c r="AM538" s="507"/>
      <c r="AN538" s="507"/>
      <c r="AO538" s="507"/>
      <c r="AP538" s="507"/>
      <c r="AQ538" s="507"/>
      <c r="AR538" s="507"/>
      <c r="AS538" s="507"/>
      <c r="AT538" s="507"/>
      <c r="AU538" s="507"/>
      <c r="AV538" s="507"/>
      <c r="AW538" s="507"/>
      <c r="AX538" s="507"/>
      <c r="AY538" s="507"/>
      <c r="AZ538" s="507"/>
      <c r="BA538" s="507"/>
      <c r="BB538" s="507"/>
    </row>
    <row r="539" spans="1:54" ht="24" customHeight="1" x14ac:dyDescent="0.2">
      <c r="A539" s="511">
        <v>7132230043</v>
      </c>
      <c r="B539" s="512" t="s">
        <v>851</v>
      </c>
      <c r="C539" s="513" t="s">
        <v>14</v>
      </c>
      <c r="D539" s="514">
        <v>14567.64</v>
      </c>
      <c r="E539" s="521" t="s">
        <v>852</v>
      </c>
      <c r="F539" s="521"/>
      <c r="G539" s="515"/>
      <c r="H539" s="566"/>
    </row>
    <row r="540" spans="1:54" s="524" customFormat="1" ht="24" customHeight="1" x14ac:dyDescent="0.2">
      <c r="A540" s="511">
        <v>7132230065</v>
      </c>
      <c r="B540" s="519" t="s">
        <v>853</v>
      </c>
      <c r="C540" s="513" t="s">
        <v>24</v>
      </c>
      <c r="D540" s="514">
        <v>380832.92</v>
      </c>
      <c r="E540" s="519" t="s">
        <v>854</v>
      </c>
      <c r="F540" s="521"/>
      <c r="G540" s="515"/>
      <c r="H540" s="566"/>
      <c r="I540" s="507"/>
      <c r="J540" s="507"/>
      <c r="K540" s="507"/>
      <c r="L540" s="507"/>
      <c r="M540" s="507"/>
      <c r="N540" s="507"/>
      <c r="O540" s="507"/>
      <c r="P540" s="507"/>
      <c r="Q540" s="507"/>
      <c r="R540" s="507"/>
      <c r="S540" s="507"/>
      <c r="T540" s="507"/>
      <c r="U540" s="507"/>
      <c r="V540" s="507"/>
      <c r="W540" s="507"/>
      <c r="X540" s="507"/>
      <c r="Y540" s="507"/>
      <c r="Z540" s="507"/>
      <c r="AA540" s="507"/>
      <c r="AB540" s="507"/>
      <c r="AC540" s="507"/>
      <c r="AD540" s="507"/>
      <c r="AE540" s="507"/>
      <c r="AF540" s="507"/>
      <c r="AG540" s="507"/>
      <c r="AH540" s="507"/>
      <c r="AI540" s="507"/>
      <c r="AJ540" s="507"/>
      <c r="AK540" s="507"/>
      <c r="AL540" s="507"/>
      <c r="AM540" s="507"/>
      <c r="AN540" s="507"/>
      <c r="AO540" s="507"/>
      <c r="AP540" s="507"/>
      <c r="AQ540" s="507"/>
      <c r="AR540" s="507"/>
      <c r="AS540" s="507"/>
      <c r="AT540" s="507"/>
      <c r="AU540" s="507"/>
      <c r="AV540" s="507"/>
      <c r="AW540" s="507"/>
      <c r="AX540" s="507"/>
      <c r="AY540" s="507"/>
      <c r="AZ540" s="507"/>
      <c r="BA540" s="507"/>
      <c r="BB540" s="507"/>
    </row>
    <row r="541" spans="1:54" s="595" customFormat="1" ht="24" customHeight="1" x14ac:dyDescent="0.2">
      <c r="A541" s="590">
        <v>7132230075</v>
      </c>
      <c r="B541" s="591" t="s">
        <v>855</v>
      </c>
      <c r="C541" s="592" t="s">
        <v>24</v>
      </c>
      <c r="D541" s="514">
        <v>532571.25</v>
      </c>
      <c r="E541" s="593" t="s">
        <v>856</v>
      </c>
      <c r="F541" s="593"/>
      <c r="G541" s="594"/>
      <c r="H541" s="795"/>
    </row>
    <row r="542" spans="1:54" s="524" customFormat="1" ht="24" customHeight="1" x14ac:dyDescent="0.2">
      <c r="A542" s="511">
        <v>7132230076</v>
      </c>
      <c r="B542" s="519" t="s">
        <v>857</v>
      </c>
      <c r="C542" s="513" t="s">
        <v>24</v>
      </c>
      <c r="D542" s="514">
        <v>897987.71</v>
      </c>
      <c r="E542" s="521" t="s">
        <v>858</v>
      </c>
      <c r="F542" s="521"/>
      <c r="G542" s="515"/>
      <c r="H542" s="566"/>
      <c r="I542" s="507"/>
      <c r="J542" s="507"/>
      <c r="K542" s="507"/>
      <c r="L542" s="507"/>
      <c r="M542" s="507"/>
      <c r="N542" s="507"/>
      <c r="O542" s="507"/>
      <c r="P542" s="507"/>
      <c r="Q542" s="507"/>
      <c r="R542" s="507"/>
      <c r="S542" s="507"/>
      <c r="T542" s="507"/>
      <c r="U542" s="507"/>
      <c r="V542" s="507"/>
      <c r="W542" s="507"/>
      <c r="X542" s="507"/>
      <c r="Y542" s="507"/>
      <c r="Z542" s="507"/>
      <c r="AA542" s="507"/>
      <c r="AB542" s="507"/>
      <c r="AC542" s="507"/>
      <c r="AD542" s="507"/>
      <c r="AE542" s="507"/>
      <c r="AF542" s="507"/>
      <c r="AG542" s="507"/>
      <c r="AH542" s="507"/>
      <c r="AI542" s="507"/>
      <c r="AJ542" s="507"/>
      <c r="AK542" s="507"/>
      <c r="AL542" s="507"/>
      <c r="AM542" s="507"/>
      <c r="AN542" s="507"/>
      <c r="AO542" s="507"/>
      <c r="AP542" s="507"/>
      <c r="AQ542" s="507"/>
      <c r="AR542" s="507"/>
      <c r="AS542" s="507"/>
      <c r="AT542" s="507"/>
      <c r="AU542" s="507"/>
      <c r="AV542" s="507"/>
      <c r="AW542" s="507"/>
      <c r="AX542" s="507"/>
      <c r="AY542" s="507"/>
      <c r="AZ542" s="507"/>
      <c r="BA542" s="507"/>
      <c r="BB542" s="507"/>
    </row>
    <row r="543" spans="1:54" s="524" customFormat="1" ht="24" customHeight="1" x14ac:dyDescent="0.2">
      <c r="A543" s="511">
        <v>7132230077</v>
      </c>
      <c r="B543" s="519" t="s">
        <v>859</v>
      </c>
      <c r="C543" s="513" t="s">
        <v>24</v>
      </c>
      <c r="D543" s="514">
        <v>646328.73</v>
      </c>
      <c r="E543" s="521" t="s">
        <v>860</v>
      </c>
      <c r="F543" s="521"/>
      <c r="G543" s="515"/>
      <c r="H543" s="566"/>
      <c r="I543" s="507"/>
      <c r="J543" s="507"/>
      <c r="K543" s="507"/>
      <c r="L543" s="507"/>
      <c r="M543" s="507"/>
      <c r="N543" s="507"/>
      <c r="O543" s="507"/>
      <c r="P543" s="507"/>
      <c r="Q543" s="507"/>
      <c r="R543" s="507"/>
      <c r="S543" s="507"/>
      <c r="T543" s="507"/>
      <c r="U543" s="507"/>
      <c r="V543" s="507"/>
      <c r="W543" s="507"/>
      <c r="X543" s="507"/>
      <c r="Y543" s="507"/>
      <c r="Z543" s="507"/>
      <c r="AA543" s="507"/>
      <c r="AB543" s="507"/>
      <c r="AC543" s="507"/>
      <c r="AD543" s="507"/>
      <c r="AE543" s="507"/>
      <c r="AF543" s="507"/>
      <c r="AG543" s="507"/>
      <c r="AH543" s="507"/>
      <c r="AI543" s="507"/>
      <c r="AJ543" s="507"/>
      <c r="AK543" s="507"/>
      <c r="AL543" s="507"/>
      <c r="AM543" s="507"/>
      <c r="AN543" s="507"/>
      <c r="AO543" s="507"/>
      <c r="AP543" s="507"/>
      <c r="AQ543" s="507"/>
      <c r="AR543" s="507"/>
      <c r="AS543" s="507"/>
      <c r="AT543" s="507"/>
      <c r="AU543" s="507"/>
      <c r="AV543" s="507"/>
      <c r="AW543" s="507"/>
      <c r="AX543" s="507"/>
      <c r="AY543" s="507"/>
      <c r="AZ543" s="507"/>
      <c r="BA543" s="507"/>
      <c r="BB543" s="507"/>
    </row>
    <row r="544" spans="1:54" s="524" customFormat="1" ht="24" customHeight="1" x14ac:dyDescent="0.2">
      <c r="A544" s="511">
        <v>7132230078</v>
      </c>
      <c r="B544" s="519" t="s">
        <v>861</v>
      </c>
      <c r="C544" s="513" t="s">
        <v>24</v>
      </c>
      <c r="D544" s="514">
        <v>724556.98</v>
      </c>
      <c r="E544" s="521" t="s">
        <v>862</v>
      </c>
      <c r="F544" s="521"/>
      <c r="G544" s="515"/>
      <c r="H544" s="566"/>
      <c r="I544" s="507"/>
      <c r="J544" s="507"/>
      <c r="K544" s="507"/>
      <c r="L544" s="507"/>
      <c r="M544" s="507"/>
      <c r="N544" s="507"/>
      <c r="O544" s="507"/>
      <c r="P544" s="507"/>
      <c r="Q544" s="507"/>
      <c r="R544" s="507"/>
      <c r="S544" s="507"/>
      <c r="T544" s="507"/>
      <c r="U544" s="507"/>
      <c r="V544" s="507"/>
      <c r="W544" s="507"/>
      <c r="X544" s="507"/>
      <c r="Y544" s="507"/>
      <c r="Z544" s="507"/>
      <c r="AA544" s="507"/>
      <c r="AB544" s="507"/>
      <c r="AC544" s="507"/>
      <c r="AD544" s="507"/>
      <c r="AE544" s="507"/>
      <c r="AF544" s="507"/>
      <c r="AG544" s="507"/>
      <c r="AH544" s="507"/>
      <c r="AI544" s="507"/>
      <c r="AJ544" s="507"/>
      <c r="AK544" s="507"/>
      <c r="AL544" s="507"/>
      <c r="AM544" s="507"/>
      <c r="AN544" s="507"/>
      <c r="AO544" s="507"/>
      <c r="AP544" s="507"/>
      <c r="AQ544" s="507"/>
      <c r="AR544" s="507"/>
      <c r="AS544" s="507"/>
      <c r="AT544" s="507"/>
      <c r="AU544" s="507"/>
      <c r="AV544" s="507"/>
      <c r="AW544" s="507"/>
      <c r="AX544" s="507"/>
      <c r="AY544" s="507"/>
      <c r="AZ544" s="507"/>
      <c r="BA544" s="507"/>
      <c r="BB544" s="507"/>
    </row>
    <row r="545" spans="1:54" ht="24" customHeight="1" x14ac:dyDescent="0.2">
      <c r="A545" s="511">
        <v>7132230088</v>
      </c>
      <c r="B545" s="512" t="s">
        <v>863</v>
      </c>
      <c r="C545" s="513" t="s">
        <v>14</v>
      </c>
      <c r="D545" s="514">
        <v>42994.77</v>
      </c>
      <c r="E545" s="521"/>
      <c r="F545" s="521"/>
      <c r="G545" s="515"/>
      <c r="H545" s="566"/>
    </row>
    <row r="546" spans="1:54" ht="24" customHeight="1" x14ac:dyDescent="0.2">
      <c r="A546" s="511">
        <v>7132230089</v>
      </c>
      <c r="B546" s="512" t="s">
        <v>864</v>
      </c>
      <c r="C546" s="513" t="s">
        <v>14</v>
      </c>
      <c r="D546" s="514">
        <v>98205.83</v>
      </c>
      <c r="E546" s="519" t="s">
        <v>865</v>
      </c>
      <c r="F546" s="521"/>
      <c r="G546" s="515"/>
      <c r="H546" s="566"/>
    </row>
    <row r="547" spans="1:54" s="524" customFormat="1" ht="24" customHeight="1" x14ac:dyDescent="0.2">
      <c r="A547" s="511">
        <v>7132230185</v>
      </c>
      <c r="B547" s="512" t="s">
        <v>866</v>
      </c>
      <c r="C547" s="513" t="s">
        <v>14</v>
      </c>
      <c r="D547" s="514">
        <v>13803.36</v>
      </c>
      <c r="E547" s="519" t="s">
        <v>867</v>
      </c>
      <c r="F547" s="521"/>
      <c r="G547" s="515"/>
      <c r="H547" s="566"/>
      <c r="I547" s="507"/>
      <c r="J547" s="507"/>
      <c r="K547" s="507"/>
      <c r="L547" s="507"/>
      <c r="M547" s="507"/>
      <c r="N547" s="507"/>
      <c r="O547" s="507"/>
      <c r="P547" s="507"/>
      <c r="Q547" s="507"/>
      <c r="R547" s="507"/>
      <c r="S547" s="507"/>
      <c r="T547" s="507"/>
      <c r="U547" s="507"/>
      <c r="V547" s="507"/>
      <c r="W547" s="507"/>
      <c r="X547" s="507"/>
      <c r="Y547" s="507"/>
      <c r="Z547" s="507"/>
      <c r="AA547" s="507"/>
      <c r="AB547" s="507"/>
      <c r="AC547" s="507"/>
      <c r="AD547" s="507"/>
      <c r="AE547" s="507"/>
      <c r="AF547" s="507"/>
      <c r="AG547" s="507"/>
      <c r="AH547" s="507"/>
      <c r="AI547" s="507"/>
      <c r="AJ547" s="507"/>
      <c r="AK547" s="507"/>
      <c r="AL547" s="507"/>
      <c r="AM547" s="507"/>
      <c r="AN547" s="507"/>
      <c r="AO547" s="507"/>
      <c r="AP547" s="507"/>
      <c r="AQ547" s="507"/>
      <c r="AR547" s="507"/>
      <c r="AS547" s="507"/>
      <c r="AT547" s="507"/>
      <c r="AU547" s="507"/>
      <c r="AV547" s="507"/>
      <c r="AW547" s="507"/>
      <c r="AX547" s="507"/>
      <c r="AY547" s="507"/>
      <c r="AZ547" s="507"/>
      <c r="BA547" s="507"/>
      <c r="BB547" s="507"/>
    </row>
    <row r="548" spans="1:54" s="524" customFormat="1" ht="24" customHeight="1" x14ac:dyDescent="0.2">
      <c r="A548" s="511">
        <v>7132230188</v>
      </c>
      <c r="B548" s="512" t="s">
        <v>868</v>
      </c>
      <c r="C548" s="513" t="s">
        <v>14</v>
      </c>
      <c r="D548" s="514">
        <v>13926.6</v>
      </c>
      <c r="E548" s="519" t="s">
        <v>869</v>
      </c>
      <c r="F548" s="521"/>
      <c r="G548" s="515"/>
      <c r="H548" s="566"/>
      <c r="I548" s="507"/>
      <c r="J548" s="507"/>
      <c r="K548" s="507"/>
      <c r="L548" s="507"/>
      <c r="M548" s="507"/>
      <c r="N548" s="507"/>
      <c r="O548" s="507"/>
      <c r="P548" s="507"/>
      <c r="Q548" s="507"/>
      <c r="R548" s="507"/>
      <c r="S548" s="507"/>
      <c r="T548" s="507"/>
      <c r="U548" s="507"/>
      <c r="V548" s="507"/>
      <c r="W548" s="507"/>
      <c r="X548" s="507"/>
      <c r="Y548" s="507"/>
      <c r="Z548" s="507"/>
      <c r="AA548" s="507"/>
      <c r="AB548" s="507"/>
      <c r="AC548" s="507"/>
      <c r="AD548" s="507"/>
      <c r="AE548" s="507"/>
      <c r="AF548" s="507"/>
      <c r="AG548" s="507"/>
      <c r="AH548" s="507"/>
      <c r="AI548" s="507"/>
      <c r="AJ548" s="507"/>
      <c r="AK548" s="507"/>
      <c r="AL548" s="507"/>
      <c r="AM548" s="507"/>
      <c r="AN548" s="507"/>
      <c r="AO548" s="507"/>
      <c r="AP548" s="507"/>
      <c r="AQ548" s="507"/>
      <c r="AR548" s="507"/>
      <c r="AS548" s="507"/>
      <c r="AT548" s="507"/>
      <c r="AU548" s="507"/>
      <c r="AV548" s="507"/>
      <c r="AW548" s="507"/>
      <c r="AX548" s="507"/>
      <c r="AY548" s="507"/>
      <c r="AZ548" s="507"/>
      <c r="BA548" s="507"/>
      <c r="BB548" s="507"/>
    </row>
    <row r="549" spans="1:54" s="524" customFormat="1" ht="24" customHeight="1" x14ac:dyDescent="0.2">
      <c r="A549" s="511">
        <v>7132200005</v>
      </c>
      <c r="B549" s="577" t="s">
        <v>1182</v>
      </c>
      <c r="C549" s="552" t="s">
        <v>14</v>
      </c>
      <c r="D549" s="514">
        <v>18979.62</v>
      </c>
      <c r="E549" s="519"/>
      <c r="F549" s="521"/>
      <c r="G549" s="516"/>
      <c r="H549" s="566"/>
      <c r="I549" s="507"/>
      <c r="J549" s="507"/>
      <c r="K549" s="507"/>
      <c r="L549" s="507"/>
      <c r="M549" s="507"/>
      <c r="N549" s="507"/>
      <c r="O549" s="507"/>
      <c r="P549" s="507"/>
      <c r="Q549" s="507"/>
      <c r="R549" s="507"/>
      <c r="S549" s="507"/>
      <c r="T549" s="507"/>
      <c r="U549" s="507"/>
      <c r="V549" s="507"/>
      <c r="W549" s="507"/>
      <c r="X549" s="507"/>
      <c r="Y549" s="507"/>
      <c r="Z549" s="507"/>
      <c r="AA549" s="507"/>
      <c r="AB549" s="507"/>
      <c r="AC549" s="507"/>
      <c r="AD549" s="507"/>
      <c r="AE549" s="507"/>
      <c r="AF549" s="507"/>
      <c r="AG549" s="507"/>
      <c r="AH549" s="507"/>
      <c r="AI549" s="507"/>
      <c r="AJ549" s="507"/>
      <c r="AK549" s="507"/>
      <c r="AL549" s="507"/>
      <c r="AM549" s="507"/>
      <c r="AN549" s="507"/>
      <c r="AO549" s="507"/>
      <c r="AP549" s="507"/>
      <c r="AQ549" s="507"/>
      <c r="AR549" s="507"/>
      <c r="AS549" s="507"/>
      <c r="AT549" s="507"/>
      <c r="AU549" s="507"/>
      <c r="AV549" s="507"/>
      <c r="AW549" s="507"/>
      <c r="AX549" s="507"/>
      <c r="AY549" s="507"/>
      <c r="AZ549" s="507"/>
      <c r="BA549" s="507"/>
      <c r="BB549" s="507"/>
    </row>
    <row r="550" spans="1:54" s="524" customFormat="1" ht="24" customHeight="1" x14ac:dyDescent="0.2">
      <c r="A550" s="511">
        <v>7132230263</v>
      </c>
      <c r="B550" s="512" t="s">
        <v>870</v>
      </c>
      <c r="C550" s="513" t="s">
        <v>14</v>
      </c>
      <c r="D550" s="514">
        <v>17870.419999999998</v>
      </c>
      <c r="E550" s="519" t="s">
        <v>871</v>
      </c>
      <c r="F550" s="521"/>
      <c r="G550" s="515"/>
      <c r="H550" s="566"/>
      <c r="I550" s="507"/>
      <c r="J550" s="507"/>
      <c r="K550" s="507"/>
      <c r="L550" s="507"/>
      <c r="M550" s="507"/>
      <c r="N550" s="507"/>
      <c r="O550" s="507"/>
      <c r="P550" s="507"/>
      <c r="Q550" s="507"/>
      <c r="R550" s="507"/>
      <c r="S550" s="507"/>
      <c r="T550" s="507"/>
      <c r="U550" s="507"/>
      <c r="V550" s="507"/>
      <c r="W550" s="507"/>
      <c r="X550" s="507"/>
      <c r="Y550" s="507"/>
      <c r="Z550" s="507"/>
      <c r="AA550" s="507"/>
      <c r="AB550" s="507"/>
      <c r="AC550" s="507"/>
      <c r="AD550" s="507"/>
      <c r="AE550" s="507"/>
      <c r="AF550" s="507"/>
      <c r="AG550" s="507"/>
      <c r="AH550" s="507"/>
      <c r="AI550" s="507"/>
      <c r="AJ550" s="507"/>
      <c r="AK550" s="507"/>
      <c r="AL550" s="507"/>
      <c r="AM550" s="507"/>
      <c r="AN550" s="507"/>
      <c r="AO550" s="507"/>
      <c r="AP550" s="507"/>
      <c r="AQ550" s="507"/>
      <c r="AR550" s="507"/>
      <c r="AS550" s="507"/>
      <c r="AT550" s="507"/>
      <c r="AU550" s="507"/>
      <c r="AV550" s="507"/>
      <c r="AW550" s="507"/>
      <c r="AX550" s="507"/>
      <c r="AY550" s="507"/>
      <c r="AZ550" s="507"/>
      <c r="BA550" s="507"/>
      <c r="BB550" s="507"/>
    </row>
    <row r="551" spans="1:54" s="524" customFormat="1" ht="24" customHeight="1" x14ac:dyDescent="0.2">
      <c r="A551" s="511">
        <v>7132230265</v>
      </c>
      <c r="B551" s="547" t="s">
        <v>872</v>
      </c>
      <c r="C551" s="513" t="s">
        <v>14</v>
      </c>
      <c r="D551" s="514">
        <v>17747.18</v>
      </c>
      <c r="E551" s="519" t="s">
        <v>873</v>
      </c>
      <c r="F551" s="521"/>
      <c r="G551" s="512"/>
      <c r="H551" s="566"/>
      <c r="I551" s="507"/>
      <c r="J551" s="507"/>
      <c r="K551" s="507"/>
      <c r="L551" s="507"/>
      <c r="M551" s="507"/>
      <c r="N551" s="507"/>
      <c r="O551" s="507"/>
      <c r="P551" s="507"/>
      <c r="Q551" s="507"/>
      <c r="R551" s="507"/>
      <c r="S551" s="507"/>
      <c r="T551" s="507"/>
      <c r="U551" s="507"/>
      <c r="V551" s="507"/>
      <c r="W551" s="507"/>
      <c r="X551" s="507"/>
      <c r="Y551" s="507"/>
      <c r="Z551" s="507"/>
      <c r="AA551" s="507"/>
      <c r="AB551" s="507"/>
      <c r="AC551" s="507"/>
      <c r="AD551" s="507"/>
      <c r="AE551" s="507"/>
      <c r="AF551" s="507"/>
      <c r="AG551" s="507"/>
      <c r="AH551" s="507"/>
      <c r="AI551" s="507"/>
      <c r="AJ551" s="507"/>
      <c r="AK551" s="507"/>
      <c r="AL551" s="507"/>
      <c r="AM551" s="507"/>
      <c r="AN551" s="507"/>
      <c r="AO551" s="507"/>
      <c r="AP551" s="507"/>
      <c r="AQ551" s="507"/>
      <c r="AR551" s="507"/>
      <c r="AS551" s="507"/>
      <c r="AT551" s="507"/>
      <c r="AU551" s="507"/>
      <c r="AV551" s="507"/>
      <c r="AW551" s="507"/>
      <c r="AX551" s="507"/>
      <c r="AY551" s="507"/>
      <c r="AZ551" s="507"/>
      <c r="BA551" s="507"/>
      <c r="BB551" s="507"/>
    </row>
    <row r="552" spans="1:54" customFormat="1" ht="24" customHeight="1" x14ac:dyDescent="0.2">
      <c r="A552" s="525">
        <v>7132230304</v>
      </c>
      <c r="B552" s="223" t="s">
        <v>874</v>
      </c>
      <c r="C552" s="224" t="s">
        <v>14</v>
      </c>
      <c r="D552" s="514"/>
      <c r="E552" s="226" t="s">
        <v>875</v>
      </c>
      <c r="F552" s="228"/>
      <c r="G552" s="539" t="s">
        <v>97</v>
      </c>
      <c r="H552" s="33"/>
    </row>
    <row r="553" spans="1:54" s="524" customFormat="1" ht="24" customHeight="1" x14ac:dyDescent="0.2">
      <c r="A553" s="511">
        <v>7132230330</v>
      </c>
      <c r="B553" s="519" t="s">
        <v>876</v>
      </c>
      <c r="C553" s="513" t="s">
        <v>24</v>
      </c>
      <c r="D553" s="514">
        <v>678731.46</v>
      </c>
      <c r="E553" s="519" t="s">
        <v>877</v>
      </c>
      <c r="F553" s="521"/>
      <c r="G553" s="515"/>
      <c r="H553" s="566"/>
      <c r="I553" s="507"/>
      <c r="J553" s="507"/>
      <c r="K553" s="507"/>
      <c r="L553" s="507"/>
      <c r="M553" s="507"/>
      <c r="N553" s="507"/>
      <c r="O553" s="507"/>
      <c r="P553" s="507"/>
      <c r="Q553" s="507"/>
      <c r="R553" s="507"/>
      <c r="S553" s="507"/>
      <c r="T553" s="507"/>
      <c r="U553" s="507"/>
      <c r="V553" s="507"/>
      <c r="W553" s="507"/>
      <c r="X553" s="507"/>
      <c r="Y553" s="507"/>
      <c r="Z553" s="507"/>
      <c r="AA553" s="507"/>
      <c r="AB553" s="507"/>
      <c r="AC553" s="507"/>
      <c r="AD553" s="507"/>
      <c r="AE553" s="507"/>
      <c r="AF553" s="507"/>
      <c r="AG553" s="507"/>
      <c r="AH553" s="507"/>
      <c r="AI553" s="507"/>
      <c r="AJ553" s="507"/>
      <c r="AK553" s="507"/>
      <c r="AL553" s="507"/>
      <c r="AM553" s="507"/>
      <c r="AN553" s="507"/>
      <c r="AO553" s="507"/>
      <c r="AP553" s="507"/>
      <c r="AQ553" s="507"/>
      <c r="AR553" s="507"/>
      <c r="AS553" s="507"/>
      <c r="AT553" s="507"/>
      <c r="AU553" s="507"/>
      <c r="AV553" s="507"/>
      <c r="AW553" s="507"/>
      <c r="AX553" s="507"/>
      <c r="AY553" s="507"/>
      <c r="AZ553" s="507"/>
      <c r="BA553" s="507"/>
      <c r="BB553" s="507"/>
    </row>
    <row r="554" spans="1:54" s="524" customFormat="1" ht="24" customHeight="1" x14ac:dyDescent="0.2">
      <c r="A554" s="511">
        <v>7132230332</v>
      </c>
      <c r="B554" s="519" t="s">
        <v>878</v>
      </c>
      <c r="C554" s="513" t="s">
        <v>24</v>
      </c>
      <c r="D554" s="514">
        <v>498732.31</v>
      </c>
      <c r="E554" s="519" t="s">
        <v>879</v>
      </c>
      <c r="F554" s="521"/>
      <c r="G554" s="515"/>
      <c r="H554" s="566"/>
      <c r="I554" s="507"/>
      <c r="J554" s="507"/>
      <c r="K554" s="507"/>
      <c r="L554" s="507"/>
      <c r="M554" s="507"/>
      <c r="N554" s="507"/>
      <c r="O554" s="507"/>
      <c r="P554" s="507"/>
      <c r="Q554" s="507"/>
      <c r="R554" s="507"/>
      <c r="S554" s="507"/>
      <c r="T554" s="507"/>
      <c r="U554" s="507"/>
      <c r="V554" s="507"/>
      <c r="W554" s="507"/>
      <c r="X554" s="507"/>
      <c r="Y554" s="507"/>
      <c r="Z554" s="507"/>
      <c r="AA554" s="507"/>
      <c r="AB554" s="507"/>
      <c r="AC554" s="507"/>
      <c r="AD554" s="507"/>
      <c r="AE554" s="507"/>
      <c r="AF554" s="507"/>
      <c r="AG554" s="507"/>
      <c r="AH554" s="507"/>
      <c r="AI554" s="507"/>
      <c r="AJ554" s="507"/>
      <c r="AK554" s="507"/>
      <c r="AL554" s="507"/>
      <c r="AM554" s="507"/>
      <c r="AN554" s="507"/>
      <c r="AO554" s="507"/>
      <c r="AP554" s="507"/>
      <c r="AQ554" s="507"/>
      <c r="AR554" s="507"/>
      <c r="AS554" s="507"/>
      <c r="AT554" s="507"/>
      <c r="AU554" s="507"/>
      <c r="AV554" s="507"/>
      <c r="AW554" s="507"/>
      <c r="AX554" s="507"/>
      <c r="AY554" s="507"/>
      <c r="AZ554" s="507"/>
      <c r="BA554" s="507"/>
      <c r="BB554" s="507"/>
    </row>
    <row r="555" spans="1:54" s="524" customFormat="1" ht="24" customHeight="1" x14ac:dyDescent="0.2">
      <c r="A555" s="511">
        <v>7132230336</v>
      </c>
      <c r="B555" s="519" t="s">
        <v>880</v>
      </c>
      <c r="C555" s="513" t="s">
        <v>24</v>
      </c>
      <c r="D555" s="514">
        <v>348551.99</v>
      </c>
      <c r="E555" s="519" t="s">
        <v>881</v>
      </c>
      <c r="F555" s="521"/>
      <c r="G555" s="515"/>
      <c r="H555" s="566"/>
      <c r="I555" s="507"/>
      <c r="J555" s="507"/>
      <c r="K555" s="507"/>
      <c r="L555" s="507"/>
      <c r="M555" s="507"/>
      <c r="N555" s="507"/>
      <c r="O555" s="507"/>
      <c r="P555" s="507"/>
      <c r="Q555" s="507"/>
      <c r="R555" s="507"/>
      <c r="S555" s="507"/>
      <c r="T555" s="507"/>
      <c r="U555" s="507"/>
      <c r="V555" s="507"/>
      <c r="W555" s="507"/>
      <c r="X555" s="507"/>
      <c r="Y555" s="507"/>
      <c r="Z555" s="507"/>
      <c r="AA555" s="507"/>
      <c r="AB555" s="507"/>
      <c r="AC555" s="507"/>
      <c r="AD555" s="507"/>
      <c r="AE555" s="507"/>
      <c r="AF555" s="507"/>
      <c r="AG555" s="507"/>
      <c r="AH555" s="507"/>
      <c r="AI555" s="507"/>
      <c r="AJ555" s="507"/>
      <c r="AK555" s="507"/>
      <c r="AL555" s="507"/>
      <c r="AM555" s="507"/>
      <c r="AN555" s="507"/>
      <c r="AO555" s="507"/>
      <c r="AP555" s="507"/>
      <c r="AQ555" s="507"/>
      <c r="AR555" s="507"/>
      <c r="AS555" s="507"/>
      <c r="AT555" s="507"/>
      <c r="AU555" s="507"/>
      <c r="AV555" s="507"/>
      <c r="AW555" s="507"/>
      <c r="AX555" s="507"/>
      <c r="AY555" s="507"/>
      <c r="AZ555" s="507"/>
      <c r="BA555" s="507"/>
      <c r="BB555" s="507"/>
    </row>
    <row r="556" spans="1:54" customFormat="1" ht="24" customHeight="1" x14ac:dyDescent="0.2">
      <c r="A556" s="525">
        <v>7132230394</v>
      </c>
      <c r="B556" s="223" t="s">
        <v>882</v>
      </c>
      <c r="C556" s="224" t="s">
        <v>14</v>
      </c>
      <c r="D556" s="514"/>
      <c r="E556" s="226" t="s">
        <v>883</v>
      </c>
      <c r="F556" s="228"/>
      <c r="G556" s="539" t="s">
        <v>97</v>
      </c>
      <c r="H556" s="33"/>
    </row>
    <row r="557" spans="1:54" s="524" customFormat="1" ht="24" customHeight="1" x14ac:dyDescent="0.2">
      <c r="A557" s="511">
        <v>7132230395</v>
      </c>
      <c r="B557" s="512" t="s">
        <v>884</v>
      </c>
      <c r="C557" s="513" t="s">
        <v>14</v>
      </c>
      <c r="D557" s="514">
        <v>40034.67</v>
      </c>
      <c r="E557" s="519" t="s">
        <v>885</v>
      </c>
      <c r="F557" s="521"/>
      <c r="G557" s="515"/>
      <c r="H557" s="566"/>
      <c r="I557" s="507"/>
      <c r="J557" s="507"/>
      <c r="K557" s="507"/>
      <c r="L557" s="507"/>
      <c r="M557" s="507"/>
      <c r="N557" s="507"/>
      <c r="O557" s="507"/>
      <c r="P557" s="507"/>
      <c r="Q557" s="507"/>
      <c r="R557" s="507"/>
      <c r="S557" s="507"/>
      <c r="T557" s="507"/>
      <c r="U557" s="507"/>
      <c r="V557" s="507"/>
      <c r="W557" s="507"/>
      <c r="X557" s="507"/>
      <c r="Y557" s="507"/>
      <c r="Z557" s="507"/>
      <c r="AA557" s="507"/>
      <c r="AB557" s="507"/>
      <c r="AC557" s="507"/>
      <c r="AD557" s="507"/>
      <c r="AE557" s="507"/>
      <c r="AF557" s="507"/>
      <c r="AG557" s="507"/>
      <c r="AH557" s="507"/>
      <c r="AI557" s="507"/>
      <c r="AJ557" s="507"/>
      <c r="AK557" s="507"/>
      <c r="AL557" s="507"/>
      <c r="AM557" s="507"/>
      <c r="AN557" s="507"/>
      <c r="AO557" s="507"/>
      <c r="AP557" s="507"/>
      <c r="AQ557" s="507"/>
      <c r="AR557" s="507"/>
      <c r="AS557" s="507"/>
      <c r="AT557" s="507"/>
      <c r="AU557" s="507"/>
      <c r="AV557" s="507"/>
      <c r="AW557" s="507"/>
      <c r="AX557" s="507"/>
      <c r="AY557" s="507"/>
      <c r="AZ557" s="507"/>
      <c r="BA557" s="507"/>
      <c r="BB557" s="507"/>
    </row>
    <row r="558" spans="1:54" customFormat="1" ht="24" customHeight="1" x14ac:dyDescent="0.2">
      <c r="A558" s="525">
        <v>7132230396</v>
      </c>
      <c r="B558" s="223" t="s">
        <v>886</v>
      </c>
      <c r="C558" s="224" t="s">
        <v>14</v>
      </c>
      <c r="D558" s="514"/>
      <c r="E558" s="226" t="s">
        <v>887</v>
      </c>
      <c r="F558" s="228"/>
      <c r="G558" s="539" t="s">
        <v>97</v>
      </c>
      <c r="H558" s="33"/>
    </row>
    <row r="559" spans="1:54" ht="24" customHeight="1" x14ac:dyDescent="0.2">
      <c r="A559" s="511">
        <v>7132230399</v>
      </c>
      <c r="B559" s="512" t="s">
        <v>888</v>
      </c>
      <c r="C559" s="513" t="s">
        <v>14</v>
      </c>
      <c r="D559" s="514">
        <v>42990.9</v>
      </c>
      <c r="E559" s="519" t="s">
        <v>889</v>
      </c>
      <c r="F559" s="521"/>
      <c r="G559" s="515"/>
      <c r="H559" s="566"/>
    </row>
    <row r="560" spans="1:54" s="524" customFormat="1" ht="24" customHeight="1" x14ac:dyDescent="0.2">
      <c r="A560" s="511">
        <v>7132230401</v>
      </c>
      <c r="B560" s="512" t="s">
        <v>890</v>
      </c>
      <c r="C560" s="513" t="s">
        <v>14</v>
      </c>
      <c r="D560" s="514">
        <v>38738.18</v>
      </c>
      <c r="E560" s="519" t="s">
        <v>891</v>
      </c>
      <c r="F560" s="521"/>
      <c r="G560" s="515"/>
      <c r="H560" s="566"/>
      <c r="I560" s="507"/>
      <c r="J560" s="507"/>
      <c r="K560" s="507"/>
      <c r="L560" s="507"/>
      <c r="M560" s="507"/>
      <c r="N560" s="507"/>
      <c r="O560" s="507"/>
      <c r="P560" s="507"/>
      <c r="Q560" s="507"/>
      <c r="R560" s="507"/>
      <c r="S560" s="507"/>
      <c r="T560" s="507"/>
      <c r="U560" s="507"/>
      <c r="V560" s="507"/>
      <c r="W560" s="507"/>
      <c r="X560" s="507"/>
      <c r="Y560" s="507"/>
      <c r="Z560" s="507"/>
      <c r="AA560" s="507"/>
      <c r="AB560" s="507"/>
      <c r="AC560" s="507"/>
      <c r="AD560" s="507"/>
      <c r="AE560" s="507"/>
      <c r="AF560" s="507"/>
      <c r="AG560" s="507"/>
      <c r="AH560" s="507"/>
      <c r="AI560" s="507"/>
      <c r="AJ560" s="507"/>
      <c r="AK560" s="507"/>
      <c r="AL560" s="507"/>
      <c r="AM560" s="507"/>
      <c r="AN560" s="507"/>
      <c r="AO560" s="507"/>
      <c r="AP560" s="507"/>
      <c r="AQ560" s="507"/>
      <c r="AR560" s="507"/>
      <c r="AS560" s="507"/>
      <c r="AT560" s="507"/>
      <c r="AU560" s="507"/>
      <c r="AV560" s="507"/>
      <c r="AW560" s="507"/>
      <c r="AX560" s="507"/>
      <c r="AY560" s="507"/>
      <c r="AZ560" s="507"/>
      <c r="BA560" s="507"/>
      <c r="BB560" s="507"/>
    </row>
    <row r="561" spans="1:54" customFormat="1" ht="24" customHeight="1" x14ac:dyDescent="0.2">
      <c r="A561" s="525">
        <v>7132230406</v>
      </c>
      <c r="B561" s="223" t="s">
        <v>892</v>
      </c>
      <c r="C561" s="224" t="s">
        <v>14</v>
      </c>
      <c r="D561" s="514"/>
      <c r="E561" s="226" t="s">
        <v>893</v>
      </c>
      <c r="F561" s="228"/>
      <c r="G561" s="539" t="s">
        <v>97</v>
      </c>
      <c r="H561" s="33"/>
    </row>
    <row r="562" spans="1:54" ht="24" customHeight="1" x14ac:dyDescent="0.2">
      <c r="A562" s="511">
        <v>7132230412</v>
      </c>
      <c r="B562" s="512" t="s">
        <v>894</v>
      </c>
      <c r="C562" s="513" t="s">
        <v>14</v>
      </c>
      <c r="D562" s="514">
        <v>42511.72</v>
      </c>
      <c r="E562" s="519" t="s">
        <v>895</v>
      </c>
      <c r="F562" s="521"/>
      <c r="G562" s="515"/>
      <c r="H562" s="566"/>
    </row>
    <row r="563" spans="1:54" s="524" customFormat="1" ht="24" customHeight="1" x14ac:dyDescent="0.2">
      <c r="A563" s="511">
        <v>7132230538</v>
      </c>
      <c r="B563" s="512" t="s">
        <v>896</v>
      </c>
      <c r="C563" s="513" t="s">
        <v>14</v>
      </c>
      <c r="D563" s="514">
        <v>38957.85</v>
      </c>
      <c r="E563" s="519" t="s">
        <v>897</v>
      </c>
      <c r="F563" s="512"/>
      <c r="G563" s="512"/>
      <c r="H563" s="566"/>
      <c r="I563" s="507"/>
      <c r="J563" s="507"/>
      <c r="K563" s="507"/>
      <c r="L563" s="507"/>
      <c r="M563" s="507"/>
      <c r="N563" s="507"/>
      <c r="O563" s="507"/>
      <c r="P563" s="507"/>
      <c r="Q563" s="507"/>
      <c r="R563" s="507"/>
      <c r="S563" s="507"/>
      <c r="T563" s="507"/>
      <c r="U563" s="507"/>
      <c r="V563" s="507"/>
      <c r="W563" s="507"/>
      <c r="X563" s="507"/>
      <c r="Y563" s="507"/>
      <c r="Z563" s="507"/>
      <c r="AA563" s="507"/>
      <c r="AB563" s="507"/>
      <c r="AC563" s="507"/>
      <c r="AD563" s="507"/>
      <c r="AE563" s="507"/>
      <c r="AF563" s="507"/>
      <c r="AG563" s="507"/>
      <c r="AH563" s="507"/>
      <c r="AI563" s="507"/>
      <c r="AJ563" s="507"/>
      <c r="AK563" s="507"/>
      <c r="AL563" s="507"/>
      <c r="AM563" s="507"/>
      <c r="AN563" s="507"/>
      <c r="AO563" s="507"/>
      <c r="AP563" s="507"/>
      <c r="AQ563" s="507"/>
      <c r="AR563" s="507"/>
      <c r="AS563" s="507"/>
      <c r="AT563" s="507"/>
      <c r="AU563" s="507"/>
      <c r="AV563" s="507"/>
      <c r="AW563" s="507"/>
      <c r="AX563" s="507"/>
      <c r="AY563" s="507"/>
      <c r="AZ563" s="507"/>
      <c r="BA563" s="507"/>
      <c r="BB563" s="507"/>
    </row>
    <row r="564" spans="1:54" s="524" customFormat="1" ht="24" customHeight="1" x14ac:dyDescent="0.2">
      <c r="A564" s="511">
        <v>7132230543</v>
      </c>
      <c r="B564" s="519" t="s">
        <v>898</v>
      </c>
      <c r="C564" s="513" t="s">
        <v>24</v>
      </c>
      <c r="D564" s="514">
        <v>568676.06999999995</v>
      </c>
      <c r="E564" s="519"/>
      <c r="F564" s="512"/>
      <c r="G564" s="596"/>
      <c r="H564" s="566"/>
      <c r="I564" s="507"/>
      <c r="J564" s="507"/>
      <c r="K564" s="507"/>
      <c r="L564" s="507"/>
      <c r="M564" s="507"/>
      <c r="N564" s="507"/>
      <c r="O564" s="507"/>
      <c r="P564" s="507"/>
      <c r="Q564" s="507"/>
      <c r="R564" s="507"/>
      <c r="S564" s="507"/>
      <c r="T564" s="507"/>
      <c r="U564" s="507"/>
      <c r="V564" s="507"/>
      <c r="W564" s="507"/>
      <c r="X564" s="507"/>
      <c r="Y564" s="507"/>
      <c r="Z564" s="507"/>
      <c r="AA564" s="507"/>
      <c r="AB564" s="507"/>
      <c r="AC564" s="507"/>
      <c r="AD564" s="507"/>
      <c r="AE564" s="507"/>
      <c r="AF564" s="507"/>
      <c r="AG564" s="507"/>
      <c r="AH564" s="507"/>
      <c r="AI564" s="507"/>
      <c r="AJ564" s="507"/>
      <c r="AK564" s="507"/>
      <c r="AL564" s="507"/>
      <c r="AM564" s="507"/>
      <c r="AN564" s="507"/>
      <c r="AO564" s="507"/>
      <c r="AP564" s="507"/>
      <c r="AQ564" s="507"/>
      <c r="AR564" s="507"/>
      <c r="AS564" s="507"/>
      <c r="AT564" s="507"/>
      <c r="AU564" s="507"/>
      <c r="AV564" s="507"/>
      <c r="AW564" s="507"/>
      <c r="AX564" s="507"/>
      <c r="AY564" s="507"/>
      <c r="AZ564" s="507"/>
      <c r="BA564" s="507"/>
      <c r="BB564" s="507"/>
    </row>
    <row r="565" spans="1:54" s="524" customFormat="1" ht="24" customHeight="1" x14ac:dyDescent="0.2">
      <c r="A565" s="511">
        <v>7132230544</v>
      </c>
      <c r="B565" s="519" t="s">
        <v>899</v>
      </c>
      <c r="C565" s="513" t="s">
        <v>24</v>
      </c>
      <c r="D565" s="514">
        <v>493967.45</v>
      </c>
      <c r="E565" s="519"/>
      <c r="F565" s="512"/>
      <c r="G565" s="596"/>
      <c r="H565" s="566"/>
      <c r="I565" s="507"/>
      <c r="J565" s="507"/>
      <c r="K565" s="507"/>
      <c r="L565" s="507"/>
      <c r="M565" s="507"/>
      <c r="N565" s="507"/>
      <c r="O565" s="507"/>
      <c r="P565" s="507"/>
      <c r="Q565" s="507"/>
      <c r="R565" s="507"/>
      <c r="S565" s="507"/>
      <c r="T565" s="507"/>
      <c r="U565" s="507"/>
      <c r="V565" s="507"/>
      <c r="W565" s="507"/>
      <c r="X565" s="507"/>
      <c r="Y565" s="507"/>
      <c r="Z565" s="507"/>
      <c r="AA565" s="507"/>
      <c r="AB565" s="507"/>
      <c r="AC565" s="507"/>
      <c r="AD565" s="507"/>
      <c r="AE565" s="507"/>
      <c r="AF565" s="507"/>
      <c r="AG565" s="507"/>
      <c r="AH565" s="507"/>
      <c r="AI565" s="507"/>
      <c r="AJ565" s="507"/>
      <c r="AK565" s="507"/>
      <c r="AL565" s="507"/>
      <c r="AM565" s="507"/>
      <c r="AN565" s="507"/>
      <c r="AO565" s="507"/>
      <c r="AP565" s="507"/>
      <c r="AQ565" s="507"/>
      <c r="AR565" s="507"/>
      <c r="AS565" s="507"/>
      <c r="AT565" s="507"/>
      <c r="AU565" s="507"/>
      <c r="AV565" s="507"/>
      <c r="AW565" s="507"/>
      <c r="AX565" s="507"/>
      <c r="AY565" s="507"/>
      <c r="AZ565" s="507"/>
      <c r="BA565" s="507"/>
      <c r="BB565" s="507"/>
    </row>
    <row r="566" spans="1:54" s="524" customFormat="1" ht="24" customHeight="1" x14ac:dyDescent="0.2">
      <c r="A566" s="511">
        <v>7132230545</v>
      </c>
      <c r="B566" s="519" t="s">
        <v>900</v>
      </c>
      <c r="C566" s="513" t="s">
        <v>24</v>
      </c>
      <c r="D566" s="514">
        <v>597897.27</v>
      </c>
      <c r="E566" s="519"/>
      <c r="F566" s="512"/>
      <c r="G566" s="596"/>
      <c r="H566" s="566"/>
      <c r="I566" s="507"/>
      <c r="J566" s="507"/>
      <c r="K566" s="507"/>
      <c r="L566" s="507"/>
      <c r="M566" s="507"/>
      <c r="N566" s="507"/>
      <c r="O566" s="507"/>
      <c r="P566" s="507"/>
      <c r="Q566" s="507"/>
      <c r="R566" s="507"/>
      <c r="S566" s="507"/>
      <c r="T566" s="507"/>
      <c r="U566" s="507"/>
      <c r="V566" s="507"/>
      <c r="W566" s="507"/>
      <c r="X566" s="507"/>
      <c r="Y566" s="507"/>
      <c r="Z566" s="507"/>
      <c r="AA566" s="507"/>
      <c r="AB566" s="507"/>
      <c r="AC566" s="507"/>
      <c r="AD566" s="507"/>
      <c r="AE566" s="507"/>
      <c r="AF566" s="507"/>
      <c r="AG566" s="507"/>
      <c r="AH566" s="507"/>
      <c r="AI566" s="507"/>
      <c r="AJ566" s="507"/>
      <c r="AK566" s="507"/>
      <c r="AL566" s="507"/>
      <c r="AM566" s="507"/>
      <c r="AN566" s="507"/>
      <c r="AO566" s="507"/>
      <c r="AP566" s="507"/>
      <c r="AQ566" s="507"/>
      <c r="AR566" s="507"/>
      <c r="AS566" s="507"/>
      <c r="AT566" s="507"/>
      <c r="AU566" s="507"/>
      <c r="AV566" s="507"/>
      <c r="AW566" s="507"/>
      <c r="AX566" s="507"/>
      <c r="AY566" s="507"/>
      <c r="AZ566" s="507"/>
      <c r="BA566" s="507"/>
      <c r="BB566" s="507"/>
    </row>
    <row r="567" spans="1:54" s="524" customFormat="1" ht="24" customHeight="1" x14ac:dyDescent="0.2">
      <c r="A567" s="511">
        <v>7132230418</v>
      </c>
      <c r="B567" s="512" t="s">
        <v>901</v>
      </c>
      <c r="C567" s="513" t="s">
        <v>14</v>
      </c>
      <c r="D567" s="514">
        <v>73739.289999999994</v>
      </c>
      <c r="E567" s="519" t="s">
        <v>902</v>
      </c>
      <c r="F567" s="521"/>
      <c r="G567" s="515"/>
      <c r="H567" s="566"/>
      <c r="I567" s="507"/>
      <c r="J567" s="507"/>
      <c r="K567" s="507"/>
      <c r="L567" s="507"/>
      <c r="M567" s="507"/>
      <c r="N567" s="507"/>
      <c r="O567" s="507"/>
      <c r="P567" s="507"/>
      <c r="Q567" s="507"/>
      <c r="R567" s="507"/>
      <c r="S567" s="507"/>
      <c r="T567" s="507"/>
      <c r="U567" s="507"/>
      <c r="V567" s="507"/>
      <c r="W567" s="507"/>
      <c r="X567" s="507"/>
      <c r="Y567" s="507"/>
      <c r="Z567" s="507"/>
      <c r="AA567" s="507"/>
      <c r="AB567" s="507"/>
      <c r="AC567" s="507"/>
      <c r="AD567" s="507"/>
      <c r="AE567" s="507"/>
      <c r="AF567" s="507"/>
      <c r="AG567" s="507"/>
      <c r="AH567" s="507"/>
      <c r="AI567" s="507"/>
      <c r="AJ567" s="507"/>
      <c r="AK567" s="507"/>
      <c r="AL567" s="507"/>
      <c r="AM567" s="507"/>
      <c r="AN567" s="507"/>
      <c r="AO567" s="507"/>
      <c r="AP567" s="507"/>
      <c r="AQ567" s="507"/>
      <c r="AR567" s="507"/>
      <c r="AS567" s="507"/>
      <c r="AT567" s="507"/>
      <c r="AU567" s="507"/>
      <c r="AV567" s="507"/>
      <c r="AW567" s="507"/>
      <c r="AX567" s="507"/>
      <c r="AY567" s="507"/>
      <c r="AZ567" s="507"/>
      <c r="BA567" s="507"/>
      <c r="BB567" s="507"/>
    </row>
    <row r="568" spans="1:54" ht="24" customHeight="1" x14ac:dyDescent="0.2">
      <c r="A568" s="511">
        <v>7132230427</v>
      </c>
      <c r="B568" s="512" t="s">
        <v>903</v>
      </c>
      <c r="C568" s="513" t="s">
        <v>14</v>
      </c>
      <c r="D568" s="514">
        <v>94450.58</v>
      </c>
      <c r="E568" s="519" t="s">
        <v>904</v>
      </c>
      <c r="F568" s="521"/>
      <c r="G568" s="515"/>
      <c r="H568" s="566"/>
    </row>
    <row r="569" spans="1:54" customFormat="1" ht="24" customHeight="1" x14ac:dyDescent="0.2">
      <c r="A569" s="525">
        <v>7132230447</v>
      </c>
      <c r="B569" s="223" t="s">
        <v>905</v>
      </c>
      <c r="C569" s="224" t="s">
        <v>14</v>
      </c>
      <c r="D569" s="514"/>
      <c r="E569" s="226" t="s">
        <v>906</v>
      </c>
      <c r="F569" s="228"/>
      <c r="G569" s="539" t="s">
        <v>97</v>
      </c>
      <c r="H569" s="33"/>
    </row>
    <row r="570" spans="1:54" s="524" customFormat="1" ht="24" customHeight="1" x14ac:dyDescent="0.2">
      <c r="A570" s="511">
        <v>7132230448</v>
      </c>
      <c r="B570" s="512" t="s">
        <v>907</v>
      </c>
      <c r="C570" s="513" t="s">
        <v>14</v>
      </c>
      <c r="D570" s="514">
        <v>75159.240000000005</v>
      </c>
      <c r="E570" s="519" t="s">
        <v>908</v>
      </c>
      <c r="F570" s="521"/>
      <c r="G570" s="515"/>
      <c r="H570" s="566"/>
      <c r="I570" s="507"/>
      <c r="J570" s="507"/>
      <c r="K570" s="507"/>
      <c r="L570" s="507"/>
      <c r="M570" s="507"/>
      <c r="N570" s="507"/>
      <c r="O570" s="507"/>
      <c r="P570" s="507"/>
      <c r="Q570" s="507"/>
      <c r="R570" s="507"/>
      <c r="S570" s="507"/>
      <c r="T570" s="507"/>
      <c r="U570" s="507"/>
      <c r="V570" s="507"/>
      <c r="W570" s="507"/>
      <c r="X570" s="507"/>
      <c r="Y570" s="507"/>
      <c r="Z570" s="507"/>
      <c r="AA570" s="507"/>
      <c r="AB570" s="507"/>
      <c r="AC570" s="507"/>
      <c r="AD570" s="507"/>
      <c r="AE570" s="507"/>
      <c r="AF570" s="507"/>
      <c r="AG570" s="507"/>
      <c r="AH570" s="507"/>
      <c r="AI570" s="507"/>
      <c r="AJ570" s="507"/>
      <c r="AK570" s="507"/>
      <c r="AL570" s="507"/>
      <c r="AM570" s="507"/>
      <c r="AN570" s="507"/>
      <c r="AO570" s="507"/>
      <c r="AP570" s="507"/>
      <c r="AQ570" s="507"/>
      <c r="AR570" s="507"/>
      <c r="AS570" s="507"/>
      <c r="AT570" s="507"/>
      <c r="AU570" s="507"/>
      <c r="AV570" s="507"/>
      <c r="AW570" s="507"/>
      <c r="AX570" s="507"/>
      <c r="AY570" s="507"/>
      <c r="AZ570" s="507"/>
      <c r="BA570" s="507"/>
      <c r="BB570" s="507"/>
    </row>
    <row r="571" spans="1:54" customFormat="1" ht="24" customHeight="1" x14ac:dyDescent="0.2">
      <c r="A571" s="525">
        <v>7132230449</v>
      </c>
      <c r="B571" s="223" t="s">
        <v>909</v>
      </c>
      <c r="C571" s="224" t="s">
        <v>14</v>
      </c>
      <c r="D571" s="514"/>
      <c r="E571" s="226" t="s">
        <v>910</v>
      </c>
      <c r="F571" s="228"/>
      <c r="G571" s="539" t="s">
        <v>97</v>
      </c>
      <c r="H571" s="33"/>
    </row>
    <row r="572" spans="1:54" s="524" customFormat="1" ht="24" customHeight="1" x14ac:dyDescent="0.2">
      <c r="A572" s="511">
        <v>7132230450</v>
      </c>
      <c r="B572" s="512" t="s">
        <v>911</v>
      </c>
      <c r="C572" s="513" t="s">
        <v>14</v>
      </c>
      <c r="D572" s="514">
        <v>72211.45</v>
      </c>
      <c r="E572" s="519" t="s">
        <v>912</v>
      </c>
      <c r="F572" s="521"/>
      <c r="G572" s="515"/>
      <c r="H572" s="566"/>
      <c r="I572" s="507"/>
      <c r="J572" s="507"/>
      <c r="K572" s="507"/>
      <c r="L572" s="507"/>
      <c r="M572" s="507"/>
      <c r="N572" s="507"/>
      <c r="O572" s="507"/>
      <c r="P572" s="507"/>
      <c r="Q572" s="507"/>
      <c r="R572" s="507"/>
      <c r="S572" s="507"/>
      <c r="T572" s="507"/>
      <c r="U572" s="507"/>
      <c r="V572" s="507"/>
      <c r="W572" s="507"/>
      <c r="X572" s="507"/>
      <c r="Y572" s="507"/>
      <c r="Z572" s="507"/>
      <c r="AA572" s="507"/>
      <c r="AB572" s="507"/>
      <c r="AC572" s="507"/>
      <c r="AD572" s="507"/>
      <c r="AE572" s="507"/>
      <c r="AF572" s="507"/>
      <c r="AG572" s="507"/>
      <c r="AH572" s="507"/>
      <c r="AI572" s="507"/>
      <c r="AJ572" s="507"/>
      <c r="AK572" s="507"/>
      <c r="AL572" s="507"/>
      <c r="AM572" s="507"/>
      <c r="AN572" s="507"/>
      <c r="AO572" s="507"/>
      <c r="AP572" s="507"/>
      <c r="AQ572" s="507"/>
      <c r="AR572" s="507"/>
      <c r="AS572" s="507"/>
      <c r="AT572" s="507"/>
      <c r="AU572" s="507"/>
      <c r="AV572" s="507"/>
      <c r="AW572" s="507"/>
      <c r="AX572" s="507"/>
      <c r="AY572" s="507"/>
      <c r="AZ572" s="507"/>
      <c r="BA572" s="507"/>
      <c r="BB572" s="507"/>
    </row>
    <row r="573" spans="1:54" s="524" customFormat="1" ht="24" customHeight="1" x14ac:dyDescent="0.2">
      <c r="A573" s="511">
        <v>7132230453</v>
      </c>
      <c r="B573" s="512" t="s">
        <v>913</v>
      </c>
      <c r="C573" s="513" t="s">
        <v>14</v>
      </c>
      <c r="D573" s="514">
        <v>72504.53</v>
      </c>
      <c r="E573" s="519" t="s">
        <v>914</v>
      </c>
      <c r="F573" s="521"/>
      <c r="G573" s="515"/>
      <c r="H573" s="566"/>
      <c r="I573" s="507"/>
      <c r="J573" s="507"/>
      <c r="K573" s="507"/>
      <c r="L573" s="507"/>
      <c r="M573" s="507"/>
      <c r="N573" s="507"/>
      <c r="O573" s="507"/>
      <c r="P573" s="507"/>
      <c r="Q573" s="507"/>
      <c r="R573" s="507"/>
      <c r="S573" s="507"/>
      <c r="T573" s="507"/>
      <c r="U573" s="507"/>
      <c r="V573" s="507"/>
      <c r="W573" s="507"/>
      <c r="X573" s="507"/>
      <c r="Y573" s="507"/>
      <c r="Z573" s="507"/>
      <c r="AA573" s="507"/>
      <c r="AB573" s="507"/>
      <c r="AC573" s="507"/>
      <c r="AD573" s="507"/>
      <c r="AE573" s="507"/>
      <c r="AF573" s="507"/>
      <c r="AG573" s="507"/>
      <c r="AH573" s="507"/>
      <c r="AI573" s="507"/>
      <c r="AJ573" s="507"/>
      <c r="AK573" s="507"/>
      <c r="AL573" s="507"/>
      <c r="AM573" s="507"/>
      <c r="AN573" s="507"/>
      <c r="AO573" s="507"/>
      <c r="AP573" s="507"/>
      <c r="AQ573" s="507"/>
      <c r="AR573" s="507"/>
      <c r="AS573" s="507"/>
      <c r="AT573" s="507"/>
      <c r="AU573" s="507"/>
      <c r="AV573" s="507"/>
      <c r="AW573" s="507"/>
      <c r="AX573" s="507"/>
      <c r="AY573" s="507"/>
      <c r="AZ573" s="507"/>
      <c r="BA573" s="507"/>
      <c r="BB573" s="507"/>
    </row>
    <row r="574" spans="1:54" s="524" customFormat="1" ht="24" customHeight="1" x14ac:dyDescent="0.2">
      <c r="A574" s="511">
        <v>7132230455</v>
      </c>
      <c r="B574" s="519" t="s">
        <v>915</v>
      </c>
      <c r="C574" s="513" t="s">
        <v>14</v>
      </c>
      <c r="D574" s="514">
        <v>72504.53</v>
      </c>
      <c r="E574" s="519" t="s">
        <v>916</v>
      </c>
      <c r="F574" s="521"/>
      <c r="G574" s="515"/>
      <c r="H574" s="566"/>
      <c r="I574" s="507"/>
      <c r="J574" s="507"/>
      <c r="K574" s="507"/>
      <c r="L574" s="507"/>
      <c r="M574" s="507"/>
      <c r="N574" s="507"/>
      <c r="O574" s="507"/>
      <c r="P574" s="507"/>
      <c r="Q574" s="507"/>
      <c r="R574" s="507"/>
      <c r="S574" s="507"/>
      <c r="T574" s="507"/>
      <c r="U574" s="507"/>
      <c r="V574" s="507"/>
      <c r="W574" s="507"/>
      <c r="X574" s="507"/>
      <c r="Y574" s="507"/>
      <c r="Z574" s="507"/>
      <c r="AA574" s="507"/>
      <c r="AB574" s="507"/>
      <c r="AC574" s="507"/>
      <c r="AD574" s="507"/>
      <c r="AE574" s="507"/>
      <c r="AF574" s="507"/>
      <c r="AG574" s="507"/>
      <c r="AH574" s="507"/>
      <c r="AI574" s="507"/>
      <c r="AJ574" s="507"/>
      <c r="AK574" s="507"/>
      <c r="AL574" s="507"/>
      <c r="AM574" s="507"/>
      <c r="AN574" s="507"/>
      <c r="AO574" s="507"/>
      <c r="AP574" s="507"/>
      <c r="AQ574" s="507"/>
      <c r="AR574" s="507"/>
      <c r="AS574" s="507"/>
      <c r="AT574" s="507"/>
      <c r="AU574" s="507"/>
      <c r="AV574" s="507"/>
      <c r="AW574" s="507"/>
      <c r="AX574" s="507"/>
      <c r="AY574" s="507"/>
      <c r="AZ574" s="507"/>
      <c r="BA574" s="507"/>
      <c r="BB574" s="507"/>
    </row>
    <row r="575" spans="1:54" s="524" customFormat="1" ht="24" customHeight="1" x14ac:dyDescent="0.2">
      <c r="A575" s="511">
        <v>7132230458</v>
      </c>
      <c r="B575" s="519" t="s">
        <v>1185</v>
      </c>
      <c r="C575" s="513" t="s">
        <v>14</v>
      </c>
      <c r="D575" s="514">
        <v>65768.13</v>
      </c>
      <c r="E575" s="519" t="s">
        <v>1186</v>
      </c>
      <c r="F575" s="521"/>
      <c r="G575" s="516"/>
      <c r="H575" s="566"/>
      <c r="I575" s="507"/>
      <c r="J575" s="507"/>
      <c r="K575" s="507"/>
      <c r="L575" s="507"/>
      <c r="M575" s="507"/>
      <c r="N575" s="507"/>
      <c r="O575" s="507"/>
      <c r="P575" s="507"/>
      <c r="Q575" s="507"/>
      <c r="R575" s="507"/>
      <c r="S575" s="507"/>
      <c r="T575" s="507"/>
      <c r="U575" s="507"/>
      <c r="V575" s="507"/>
      <c r="W575" s="507"/>
      <c r="X575" s="507"/>
      <c r="Y575" s="507"/>
      <c r="Z575" s="507"/>
      <c r="AA575" s="507"/>
      <c r="AB575" s="507"/>
      <c r="AC575" s="507"/>
      <c r="AD575" s="507"/>
      <c r="AE575" s="507"/>
      <c r="AF575" s="507"/>
      <c r="AG575" s="507"/>
      <c r="AH575" s="507"/>
      <c r="AI575" s="507"/>
      <c r="AJ575" s="507"/>
      <c r="AK575" s="507"/>
      <c r="AL575" s="507"/>
      <c r="AM575" s="507"/>
      <c r="AN575" s="507"/>
      <c r="AO575" s="507"/>
      <c r="AP575" s="507"/>
      <c r="AQ575" s="507"/>
      <c r="AR575" s="507"/>
      <c r="AS575" s="507"/>
      <c r="AT575" s="507"/>
      <c r="AU575" s="507"/>
      <c r="AV575" s="507"/>
      <c r="AW575" s="507"/>
      <c r="AX575" s="507"/>
      <c r="AY575" s="507"/>
      <c r="AZ575" s="507"/>
      <c r="BA575" s="507"/>
      <c r="BB575" s="507"/>
    </row>
    <row r="576" spans="1:54" ht="24" customHeight="1" x14ac:dyDescent="0.2">
      <c r="A576" s="511">
        <v>7132230457</v>
      </c>
      <c r="B576" s="512" t="s">
        <v>917</v>
      </c>
      <c r="C576" s="513" t="s">
        <v>14</v>
      </c>
      <c r="D576" s="514">
        <v>96729.06</v>
      </c>
      <c r="E576" s="519" t="s">
        <v>918</v>
      </c>
      <c r="F576" s="521"/>
      <c r="G576" s="515"/>
      <c r="H576" s="566"/>
    </row>
    <row r="577" spans="1:54" s="524" customFormat="1" ht="24" customHeight="1" x14ac:dyDescent="0.2">
      <c r="A577" s="511">
        <v>7132230411</v>
      </c>
      <c r="B577" s="519" t="s">
        <v>1653</v>
      </c>
      <c r="C577" s="513" t="s">
        <v>14</v>
      </c>
      <c r="D577" s="514">
        <v>68777.490000000005</v>
      </c>
      <c r="E577" s="519"/>
      <c r="F577" s="521"/>
      <c r="G577" s="515"/>
      <c r="H577" s="566"/>
      <c r="I577" s="507"/>
      <c r="J577" s="507"/>
      <c r="K577" s="507"/>
      <c r="L577" s="507"/>
      <c r="M577" s="507"/>
      <c r="N577" s="507"/>
      <c r="O577" s="507"/>
      <c r="P577" s="507"/>
      <c r="Q577" s="507"/>
      <c r="R577" s="507"/>
      <c r="S577" s="507"/>
      <c r="T577" s="507"/>
      <c r="U577" s="507"/>
      <c r="V577" s="507"/>
      <c r="W577" s="507"/>
      <c r="X577" s="507"/>
      <c r="Y577" s="507"/>
      <c r="Z577" s="507"/>
      <c r="AA577" s="507"/>
      <c r="AB577" s="507"/>
      <c r="AC577" s="507"/>
      <c r="AD577" s="507"/>
      <c r="AE577" s="507"/>
      <c r="AF577" s="507"/>
      <c r="AG577" s="507"/>
      <c r="AH577" s="507"/>
      <c r="AI577" s="507"/>
      <c r="AJ577" s="507"/>
      <c r="AK577" s="507"/>
      <c r="AL577" s="507"/>
      <c r="AM577" s="507"/>
      <c r="AN577" s="507"/>
      <c r="AO577" s="507"/>
      <c r="AP577" s="507"/>
      <c r="AQ577" s="507"/>
      <c r="AR577" s="507"/>
      <c r="AS577" s="507"/>
      <c r="AT577" s="507"/>
      <c r="AU577" s="507"/>
      <c r="AV577" s="507"/>
      <c r="AW577" s="507"/>
      <c r="AX577" s="507"/>
      <c r="AY577" s="507"/>
      <c r="AZ577" s="507"/>
      <c r="BA577" s="507"/>
      <c r="BB577" s="507"/>
    </row>
    <row r="578" spans="1:54" ht="24" customHeight="1" x14ac:dyDescent="0.2">
      <c r="A578" s="563">
        <v>7132230471</v>
      </c>
      <c r="B578" s="547" t="s">
        <v>919</v>
      </c>
      <c r="C578" s="538" t="s">
        <v>14</v>
      </c>
      <c r="D578" s="514">
        <v>41290.35</v>
      </c>
      <c r="E578" s="519"/>
      <c r="F578" s="521"/>
      <c r="G578" s="597"/>
      <c r="H578" s="566"/>
    </row>
    <row r="579" spans="1:54" customFormat="1" ht="24" customHeight="1" x14ac:dyDescent="0.2">
      <c r="A579" s="525">
        <v>7132230473</v>
      </c>
      <c r="B579" s="223" t="s">
        <v>920</v>
      </c>
      <c r="C579" s="224" t="s">
        <v>24</v>
      </c>
      <c r="D579" s="514"/>
      <c r="E579" s="226"/>
      <c r="F579" s="228"/>
      <c r="G579" s="539" t="s">
        <v>97</v>
      </c>
      <c r="H579" s="33"/>
    </row>
    <row r="580" spans="1:54" s="524" customFormat="1" ht="24" customHeight="1" x14ac:dyDescent="0.2">
      <c r="A580" s="511">
        <v>7132230056</v>
      </c>
      <c r="B580" s="512" t="s">
        <v>921</v>
      </c>
      <c r="C580" s="513" t="s">
        <v>14</v>
      </c>
      <c r="D580" s="514">
        <v>11461.72</v>
      </c>
      <c r="E580" s="519" t="s">
        <v>922</v>
      </c>
      <c r="F580" s="521"/>
      <c r="G580" s="515"/>
      <c r="H580" s="566"/>
      <c r="I580" s="580"/>
      <c r="J580" s="507"/>
      <c r="K580" s="507"/>
      <c r="L580" s="507"/>
      <c r="M580" s="507"/>
      <c r="N580" s="507"/>
      <c r="O580" s="507"/>
      <c r="P580" s="507"/>
      <c r="Q580" s="507"/>
      <c r="R580" s="507"/>
      <c r="S580" s="507"/>
      <c r="T580" s="507"/>
      <c r="U580" s="507"/>
      <c r="V580" s="507"/>
      <c r="W580" s="507"/>
      <c r="X580" s="507"/>
      <c r="Y580" s="507"/>
      <c r="Z580" s="507"/>
      <c r="AA580" s="507"/>
      <c r="AB580" s="507"/>
      <c r="AC580" s="507"/>
      <c r="AD580" s="507"/>
      <c r="AE580" s="507"/>
      <c r="AF580" s="507"/>
      <c r="AG580" s="507"/>
      <c r="AH580" s="507"/>
      <c r="AI580" s="507"/>
      <c r="AJ580" s="507"/>
      <c r="AK580" s="507"/>
      <c r="AL580" s="507"/>
      <c r="AM580" s="507"/>
      <c r="AN580" s="507"/>
      <c r="AO580" s="507"/>
      <c r="AP580" s="507"/>
      <c r="AQ580" s="507"/>
      <c r="AR580" s="507"/>
      <c r="AS580" s="507"/>
      <c r="AT580" s="507"/>
      <c r="AU580" s="507"/>
      <c r="AV580" s="507"/>
      <c r="AW580" s="507"/>
      <c r="AX580" s="507"/>
      <c r="AY580" s="507"/>
      <c r="AZ580" s="507"/>
      <c r="BA580" s="507"/>
      <c r="BB580" s="507"/>
    </row>
    <row r="581" spans="1:54" s="524" customFormat="1" ht="24" customHeight="1" x14ac:dyDescent="0.2">
      <c r="A581" s="511">
        <v>7132230057</v>
      </c>
      <c r="B581" s="512" t="s">
        <v>923</v>
      </c>
      <c r="C581" s="513" t="s">
        <v>14</v>
      </c>
      <c r="D581" s="514">
        <v>21105.27</v>
      </c>
      <c r="E581" s="519" t="s">
        <v>924</v>
      </c>
      <c r="F581" s="521"/>
      <c r="G581" s="515"/>
      <c r="H581" s="566"/>
      <c r="I581" s="580"/>
      <c r="J581" s="507"/>
      <c r="K581" s="507"/>
      <c r="L581" s="507"/>
      <c r="M581" s="507"/>
      <c r="N581" s="507"/>
      <c r="O581" s="507"/>
      <c r="P581" s="507"/>
      <c r="Q581" s="507"/>
      <c r="R581" s="507"/>
      <c r="S581" s="507"/>
      <c r="T581" s="507"/>
      <c r="U581" s="507"/>
      <c r="V581" s="507"/>
      <c r="W581" s="507"/>
      <c r="X581" s="507"/>
      <c r="Y581" s="507"/>
      <c r="Z581" s="507"/>
      <c r="AA581" s="507"/>
      <c r="AB581" s="507"/>
      <c r="AC581" s="507"/>
      <c r="AD581" s="507"/>
      <c r="AE581" s="507"/>
      <c r="AF581" s="507"/>
      <c r="AG581" s="507"/>
      <c r="AH581" s="507"/>
      <c r="AI581" s="507"/>
      <c r="AJ581" s="507"/>
      <c r="AK581" s="507"/>
      <c r="AL581" s="507"/>
      <c r="AM581" s="507"/>
      <c r="AN581" s="507"/>
      <c r="AO581" s="507"/>
      <c r="AP581" s="507"/>
      <c r="AQ581" s="507"/>
      <c r="AR581" s="507"/>
      <c r="AS581" s="507"/>
      <c r="AT581" s="507"/>
      <c r="AU581" s="507"/>
      <c r="AV581" s="507"/>
      <c r="AW581" s="507"/>
      <c r="AX581" s="507"/>
      <c r="AY581" s="507"/>
      <c r="AZ581" s="507"/>
      <c r="BA581" s="507"/>
      <c r="BB581" s="507"/>
    </row>
    <row r="582" spans="1:54" s="524" customFormat="1" ht="24" customHeight="1" x14ac:dyDescent="0.2">
      <c r="A582" s="511">
        <v>7132230501</v>
      </c>
      <c r="B582" s="548" t="s">
        <v>925</v>
      </c>
      <c r="C582" s="513" t="s">
        <v>24</v>
      </c>
      <c r="D582" s="514">
        <v>425072.38</v>
      </c>
      <c r="E582" s="519" t="s">
        <v>926</v>
      </c>
      <c r="F582" s="521"/>
      <c r="G582" s="515"/>
      <c r="H582" s="566"/>
      <c r="I582" s="507"/>
      <c r="J582" s="507"/>
      <c r="K582" s="507"/>
      <c r="L582" s="507"/>
      <c r="M582" s="507"/>
      <c r="N582" s="507"/>
      <c r="O582" s="507"/>
      <c r="P582" s="507"/>
      <c r="Q582" s="507"/>
      <c r="R582" s="507"/>
      <c r="S582" s="507"/>
      <c r="T582" s="507"/>
      <c r="U582" s="507"/>
      <c r="V582" s="507"/>
      <c r="W582" s="507"/>
      <c r="X582" s="507"/>
      <c r="Y582" s="507"/>
      <c r="Z582" s="507"/>
      <c r="AA582" s="507"/>
      <c r="AB582" s="507"/>
      <c r="AC582" s="507"/>
      <c r="AD582" s="507"/>
      <c r="AE582" s="507"/>
      <c r="AF582" s="507"/>
      <c r="AG582" s="507"/>
      <c r="AH582" s="507"/>
      <c r="AI582" s="507"/>
      <c r="AJ582" s="507"/>
      <c r="AK582" s="507"/>
      <c r="AL582" s="507"/>
      <c r="AM582" s="507"/>
      <c r="AN582" s="507"/>
      <c r="AO582" s="507"/>
      <c r="AP582" s="507"/>
      <c r="AQ582" s="507"/>
      <c r="AR582" s="507"/>
      <c r="AS582" s="507"/>
      <c r="AT582" s="507"/>
      <c r="AU582" s="507"/>
      <c r="AV582" s="507"/>
      <c r="AW582" s="507"/>
      <c r="AX582" s="507"/>
      <c r="AY582" s="507"/>
      <c r="AZ582" s="507"/>
      <c r="BA582" s="507"/>
      <c r="BB582" s="507"/>
    </row>
    <row r="583" spans="1:54" s="524" customFormat="1" ht="24" customHeight="1" x14ac:dyDescent="0.2">
      <c r="A583" s="511">
        <v>7132230511</v>
      </c>
      <c r="B583" s="548" t="s">
        <v>927</v>
      </c>
      <c r="C583" s="513" t="s">
        <v>24</v>
      </c>
      <c r="D583" s="514">
        <v>775304.8</v>
      </c>
      <c r="E583" s="519" t="s">
        <v>928</v>
      </c>
      <c r="F583" s="521"/>
      <c r="G583" s="515"/>
      <c r="H583" s="566"/>
      <c r="I583" s="507"/>
      <c r="J583" s="507"/>
      <c r="K583" s="507"/>
      <c r="L583" s="507"/>
      <c r="M583" s="507"/>
      <c r="N583" s="507"/>
      <c r="O583" s="507"/>
      <c r="P583" s="507"/>
      <c r="Q583" s="507"/>
      <c r="R583" s="507"/>
      <c r="S583" s="507"/>
      <c r="T583" s="507"/>
      <c r="U583" s="507"/>
      <c r="V583" s="507"/>
      <c r="W583" s="507"/>
      <c r="X583" s="507"/>
      <c r="Y583" s="507"/>
      <c r="Z583" s="507"/>
      <c r="AA583" s="507"/>
      <c r="AB583" s="507"/>
      <c r="AC583" s="507"/>
      <c r="AD583" s="507"/>
      <c r="AE583" s="507"/>
      <c r="AF583" s="507"/>
      <c r="AG583" s="507"/>
      <c r="AH583" s="507"/>
      <c r="AI583" s="507"/>
      <c r="AJ583" s="507"/>
      <c r="AK583" s="507"/>
      <c r="AL583" s="507"/>
      <c r="AM583" s="507"/>
      <c r="AN583" s="507"/>
      <c r="AO583" s="507"/>
      <c r="AP583" s="507"/>
      <c r="AQ583" s="507"/>
      <c r="AR583" s="507"/>
      <c r="AS583" s="507"/>
      <c r="AT583" s="507"/>
      <c r="AU583" s="507"/>
      <c r="AV583" s="507"/>
      <c r="AW583" s="507"/>
      <c r="AX583" s="507"/>
      <c r="AY583" s="507"/>
      <c r="AZ583" s="507"/>
      <c r="BA583" s="507"/>
      <c r="BB583" s="507"/>
    </row>
    <row r="584" spans="1:54" ht="24" customHeight="1" x14ac:dyDescent="0.2">
      <c r="A584" s="518">
        <v>7132404015</v>
      </c>
      <c r="B584" s="519" t="s">
        <v>929</v>
      </c>
      <c r="C584" s="520" t="s">
        <v>53</v>
      </c>
      <c r="D584" s="514">
        <v>688.93</v>
      </c>
      <c r="E584" s="521" t="s">
        <v>930</v>
      </c>
      <c r="F584" s="521"/>
      <c r="G584" s="515"/>
      <c r="H584" s="566"/>
    </row>
    <row r="585" spans="1:54" ht="24" customHeight="1" x14ac:dyDescent="0.2">
      <c r="A585" s="518">
        <v>7132404016</v>
      </c>
      <c r="B585" s="519" t="s">
        <v>931</v>
      </c>
      <c r="C585" s="520" t="s">
        <v>53</v>
      </c>
      <c r="D585" s="514">
        <v>160.5</v>
      </c>
      <c r="E585" s="521" t="s">
        <v>932</v>
      </c>
      <c r="F585" s="521"/>
      <c r="G585" s="515"/>
      <c r="H585" s="566"/>
    </row>
    <row r="586" spans="1:54" s="524" customFormat="1" ht="24" customHeight="1" x14ac:dyDescent="0.2">
      <c r="A586" s="511">
        <v>7132404366</v>
      </c>
      <c r="B586" s="547" t="s">
        <v>933</v>
      </c>
      <c r="C586" s="513" t="s">
        <v>24</v>
      </c>
      <c r="D586" s="514">
        <v>72595.199999999997</v>
      </c>
      <c r="E586" s="521" t="s">
        <v>934</v>
      </c>
      <c r="F586" s="521"/>
      <c r="G586" s="584"/>
      <c r="H586" s="566"/>
      <c r="I586" s="507"/>
      <c r="J586" s="507"/>
      <c r="K586" s="507"/>
      <c r="L586" s="507"/>
      <c r="M586" s="507"/>
      <c r="N586" s="507"/>
      <c r="O586" s="507"/>
      <c r="P586" s="507"/>
      <c r="Q586" s="507"/>
      <c r="R586" s="507"/>
      <c r="S586" s="507"/>
      <c r="T586" s="507"/>
      <c r="U586" s="507"/>
      <c r="V586" s="507"/>
      <c r="W586" s="507"/>
      <c r="X586" s="507"/>
      <c r="Y586" s="507"/>
      <c r="Z586" s="507"/>
      <c r="AA586" s="507"/>
      <c r="AB586" s="507"/>
      <c r="AC586" s="507"/>
      <c r="AD586" s="507"/>
      <c r="AE586" s="507"/>
      <c r="AF586" s="507"/>
      <c r="AG586" s="507"/>
      <c r="AH586" s="507"/>
      <c r="AI586" s="507"/>
      <c r="AJ586" s="507"/>
      <c r="AK586" s="507"/>
      <c r="AL586" s="507"/>
      <c r="AM586" s="507"/>
      <c r="AN586" s="507"/>
      <c r="AO586" s="507"/>
      <c r="AP586" s="507"/>
      <c r="AQ586" s="507"/>
      <c r="AR586" s="507"/>
      <c r="AS586" s="507"/>
      <c r="AT586" s="507"/>
      <c r="AU586" s="507"/>
      <c r="AV586" s="507"/>
      <c r="AW586" s="507"/>
      <c r="AX586" s="507"/>
      <c r="AY586" s="507"/>
      <c r="AZ586" s="507"/>
      <c r="BA586" s="507"/>
      <c r="BB586" s="507"/>
    </row>
    <row r="587" spans="1:54" ht="31.5" customHeight="1" x14ac:dyDescent="0.2">
      <c r="A587" s="518">
        <v>7132406022</v>
      </c>
      <c r="B587" s="519" t="s">
        <v>935</v>
      </c>
      <c r="C587" s="520" t="s">
        <v>53</v>
      </c>
      <c r="D587" s="514">
        <v>195.33</v>
      </c>
      <c r="E587" s="519" t="s">
        <v>936</v>
      </c>
      <c r="F587" s="521"/>
      <c r="G587" s="515"/>
      <c r="H587" s="566"/>
    </row>
    <row r="588" spans="1:54" s="524" customFormat="1" ht="29.25" customHeight="1" x14ac:dyDescent="0.2">
      <c r="A588" s="511">
        <v>7132406420</v>
      </c>
      <c r="B588" s="512" t="s">
        <v>937</v>
      </c>
      <c r="C588" s="513" t="s">
        <v>14</v>
      </c>
      <c r="D588" s="514">
        <v>3273.14</v>
      </c>
      <c r="E588" s="519" t="s">
        <v>938</v>
      </c>
      <c r="F588" s="521"/>
      <c r="G588" s="515"/>
      <c r="H588" s="566"/>
      <c r="I588" s="507"/>
      <c r="J588" s="507"/>
      <c r="K588" s="507"/>
      <c r="L588" s="507"/>
      <c r="M588" s="507"/>
      <c r="N588" s="507"/>
      <c r="O588" s="507"/>
      <c r="P588" s="507"/>
      <c r="Q588" s="507"/>
      <c r="R588" s="507"/>
      <c r="S588" s="507"/>
      <c r="T588" s="507"/>
      <c r="U588" s="507"/>
      <c r="V588" s="507"/>
      <c r="W588" s="507"/>
      <c r="X588" s="507"/>
      <c r="Y588" s="507"/>
      <c r="Z588" s="507"/>
      <c r="AA588" s="507"/>
      <c r="AB588" s="507"/>
      <c r="AC588" s="507"/>
      <c r="AD588" s="507"/>
      <c r="AE588" s="507"/>
      <c r="AF588" s="507"/>
      <c r="AG588" s="507"/>
      <c r="AH588" s="507"/>
      <c r="AI588" s="507"/>
      <c r="AJ588" s="507"/>
      <c r="AK588" s="507"/>
      <c r="AL588" s="507"/>
      <c r="AM588" s="507"/>
      <c r="AN588" s="507"/>
      <c r="AO588" s="507"/>
      <c r="AP588" s="507"/>
      <c r="AQ588" s="507"/>
      <c r="AR588" s="507"/>
      <c r="AS588" s="507"/>
      <c r="AT588" s="507"/>
      <c r="AU588" s="507"/>
      <c r="AV588" s="507"/>
      <c r="AW588" s="507"/>
      <c r="AX588" s="507"/>
      <c r="AY588" s="507"/>
      <c r="AZ588" s="507"/>
      <c r="BA588" s="507"/>
      <c r="BB588" s="507"/>
    </row>
    <row r="589" spans="1:54" s="524" customFormat="1" ht="24" customHeight="1" x14ac:dyDescent="0.2">
      <c r="A589" s="511">
        <v>7132406793</v>
      </c>
      <c r="B589" s="512" t="s">
        <v>939</v>
      </c>
      <c r="C589" s="513" t="s">
        <v>14</v>
      </c>
      <c r="D589" s="514">
        <v>4094.46</v>
      </c>
      <c r="E589" s="521"/>
      <c r="F589" s="521"/>
      <c r="G589" s="512"/>
      <c r="H589" s="566"/>
      <c r="I589" s="507"/>
      <c r="J589" s="507"/>
      <c r="K589" s="507"/>
      <c r="L589" s="507"/>
      <c r="M589" s="507"/>
      <c r="N589" s="507"/>
      <c r="O589" s="507"/>
      <c r="P589" s="507"/>
      <c r="Q589" s="507"/>
      <c r="R589" s="507"/>
      <c r="S589" s="507"/>
      <c r="T589" s="507"/>
      <c r="U589" s="507"/>
      <c r="V589" s="507"/>
      <c r="W589" s="507"/>
      <c r="X589" s="507"/>
      <c r="Y589" s="507"/>
      <c r="Z589" s="507"/>
      <c r="AA589" s="507"/>
      <c r="AB589" s="507"/>
      <c r="AC589" s="507"/>
      <c r="AD589" s="507"/>
      <c r="AE589" s="507"/>
      <c r="AF589" s="507"/>
      <c r="AG589" s="507"/>
      <c r="AH589" s="507"/>
      <c r="AI589" s="507"/>
      <c r="AJ589" s="507"/>
      <c r="AK589" s="507"/>
      <c r="AL589" s="507"/>
      <c r="AM589" s="507"/>
      <c r="AN589" s="507"/>
      <c r="AO589" s="507"/>
      <c r="AP589" s="507"/>
      <c r="AQ589" s="507"/>
      <c r="AR589" s="507"/>
      <c r="AS589" s="507"/>
      <c r="AT589" s="507"/>
      <c r="AU589" s="507"/>
      <c r="AV589" s="507"/>
      <c r="AW589" s="507"/>
      <c r="AX589" s="507"/>
      <c r="AY589" s="507"/>
      <c r="AZ589" s="507"/>
      <c r="BA589" s="507"/>
      <c r="BB589" s="507"/>
    </row>
    <row r="590" spans="1:54" s="524" customFormat="1" ht="27" customHeight="1" x14ac:dyDescent="0.2">
      <c r="A590" s="563">
        <v>7132406795</v>
      </c>
      <c r="B590" s="547" t="s">
        <v>940</v>
      </c>
      <c r="C590" s="552" t="s">
        <v>14</v>
      </c>
      <c r="D590" s="514">
        <v>4860.46</v>
      </c>
      <c r="E590" s="521"/>
      <c r="F590" s="521"/>
      <c r="G590" s="598"/>
      <c r="H590" s="566"/>
      <c r="I590" s="507"/>
      <c r="J590" s="507"/>
      <c r="K590" s="507"/>
      <c r="L590" s="507"/>
      <c r="M590" s="507"/>
      <c r="N590" s="507"/>
      <c r="O590" s="507"/>
      <c r="P590" s="507"/>
      <c r="Q590" s="507"/>
      <c r="R590" s="507"/>
      <c r="S590" s="507"/>
      <c r="T590" s="507"/>
      <c r="U590" s="507"/>
      <c r="V590" s="507"/>
      <c r="W590" s="507"/>
      <c r="X590" s="507"/>
      <c r="Y590" s="507"/>
      <c r="Z590" s="507"/>
      <c r="AA590" s="507"/>
      <c r="AB590" s="507"/>
      <c r="AC590" s="507"/>
      <c r="AD590" s="507"/>
      <c r="AE590" s="507"/>
      <c r="AF590" s="507"/>
      <c r="AG590" s="507"/>
      <c r="AH590" s="507"/>
      <c r="AI590" s="507"/>
      <c r="AJ590" s="507"/>
      <c r="AK590" s="507"/>
      <c r="AL590" s="507"/>
      <c r="AM590" s="507"/>
      <c r="AN590" s="507"/>
      <c r="AO590" s="507"/>
      <c r="AP590" s="507"/>
      <c r="AQ590" s="507"/>
      <c r="AR590" s="507"/>
      <c r="AS590" s="507"/>
      <c r="AT590" s="507"/>
      <c r="AU590" s="507"/>
      <c r="AV590" s="507"/>
      <c r="AW590" s="507"/>
      <c r="AX590" s="507"/>
      <c r="AY590" s="507"/>
      <c r="AZ590" s="507"/>
      <c r="BA590" s="507"/>
      <c r="BB590" s="507"/>
    </row>
    <row r="591" spans="1:54" s="524" customFormat="1" ht="27.75" customHeight="1" x14ac:dyDescent="0.2">
      <c r="A591" s="563">
        <v>7132406794</v>
      </c>
      <c r="B591" s="547" t="s">
        <v>941</v>
      </c>
      <c r="C591" s="552" t="s">
        <v>14</v>
      </c>
      <c r="D591" s="514">
        <v>4438.0600000000004</v>
      </c>
      <c r="E591" s="521"/>
      <c r="F591" s="521"/>
      <c r="G591" s="599"/>
      <c r="H591" s="566"/>
      <c r="I591" s="507"/>
      <c r="J591" s="507"/>
      <c r="K591" s="507"/>
      <c r="L591" s="507"/>
      <c r="M591" s="507"/>
      <c r="N591" s="507"/>
      <c r="O591" s="507"/>
      <c r="P591" s="507"/>
      <c r="Q591" s="507"/>
      <c r="R591" s="507"/>
      <c r="S591" s="507"/>
      <c r="T591" s="507"/>
      <c r="U591" s="507"/>
      <c r="V591" s="507"/>
      <c r="W591" s="507"/>
      <c r="X591" s="507"/>
      <c r="Y591" s="507"/>
      <c r="Z591" s="507"/>
      <c r="AA591" s="507"/>
      <c r="AB591" s="507"/>
      <c r="AC591" s="507"/>
      <c r="AD591" s="507"/>
      <c r="AE591" s="507"/>
      <c r="AF591" s="507"/>
      <c r="AG591" s="507"/>
      <c r="AH591" s="507"/>
      <c r="AI591" s="507"/>
      <c r="AJ591" s="507"/>
      <c r="AK591" s="507"/>
      <c r="AL591" s="507"/>
      <c r="AM591" s="507"/>
      <c r="AN591" s="507"/>
      <c r="AO591" s="507"/>
      <c r="AP591" s="507"/>
      <c r="AQ591" s="507"/>
      <c r="AR591" s="507"/>
      <c r="AS591" s="507"/>
      <c r="AT591" s="507"/>
      <c r="AU591" s="507"/>
      <c r="AV591" s="507"/>
      <c r="AW591" s="507"/>
      <c r="AX591" s="507"/>
      <c r="AY591" s="507"/>
      <c r="AZ591" s="507"/>
      <c r="BA591" s="507"/>
      <c r="BB591" s="507"/>
    </row>
    <row r="592" spans="1:54" s="524" customFormat="1" ht="24" customHeight="1" x14ac:dyDescent="0.2">
      <c r="A592" s="511">
        <v>7132406425</v>
      </c>
      <c r="B592" s="512" t="s">
        <v>942</v>
      </c>
      <c r="C592" s="513" t="s">
        <v>14</v>
      </c>
      <c r="D592" s="514" t="s">
        <v>1963</v>
      </c>
      <c r="E592" s="519" t="s">
        <v>942</v>
      </c>
      <c r="F592" s="521"/>
      <c r="G592" s="600" t="s">
        <v>97</v>
      </c>
      <c r="H592" s="566"/>
      <c r="I592" s="507"/>
      <c r="J592" s="507"/>
      <c r="K592" s="507"/>
      <c r="L592" s="507"/>
      <c r="M592" s="507"/>
      <c r="N592" s="507"/>
      <c r="O592" s="507"/>
      <c r="P592" s="507"/>
      <c r="Q592" s="507"/>
      <c r="R592" s="507"/>
      <c r="S592" s="507"/>
      <c r="T592" s="507"/>
      <c r="U592" s="507"/>
      <c r="V592" s="507"/>
      <c r="W592" s="507"/>
      <c r="X592" s="507"/>
      <c r="Y592" s="507"/>
      <c r="Z592" s="507"/>
      <c r="AA592" s="507"/>
      <c r="AB592" s="507"/>
      <c r="AC592" s="507"/>
      <c r="AD592" s="507"/>
      <c r="AE592" s="507"/>
      <c r="AF592" s="507"/>
      <c r="AG592" s="507"/>
      <c r="AH592" s="507"/>
      <c r="AI592" s="507"/>
      <c r="AJ592" s="507"/>
      <c r="AK592" s="507"/>
      <c r="AL592" s="507"/>
      <c r="AM592" s="507"/>
      <c r="AN592" s="507"/>
      <c r="AO592" s="507"/>
      <c r="AP592" s="507"/>
      <c r="AQ592" s="507"/>
      <c r="AR592" s="507"/>
      <c r="AS592" s="507"/>
      <c r="AT592" s="507"/>
      <c r="AU592" s="507"/>
      <c r="AV592" s="507"/>
      <c r="AW592" s="507"/>
      <c r="AX592" s="507"/>
      <c r="AY592" s="507"/>
      <c r="AZ592" s="507"/>
      <c r="BA592" s="507"/>
      <c r="BB592" s="507"/>
    </row>
    <row r="593" spans="1:54" s="524" customFormat="1" ht="24" customHeight="1" x14ac:dyDescent="0.2">
      <c r="A593" s="511">
        <v>7132404529</v>
      </c>
      <c r="B593" s="512" t="s">
        <v>943</v>
      </c>
      <c r="C593" s="513" t="s">
        <v>14</v>
      </c>
      <c r="D593" s="514">
        <v>4730.88</v>
      </c>
      <c r="E593" s="519"/>
      <c r="F593" s="521"/>
      <c r="G593" s="581"/>
      <c r="H593" s="566"/>
      <c r="I593" s="507"/>
      <c r="J593" s="507"/>
      <c r="K593" s="507"/>
      <c r="L593" s="507"/>
      <c r="M593" s="507"/>
      <c r="N593" s="507"/>
      <c r="O593" s="507"/>
      <c r="P593" s="507"/>
      <c r="Q593" s="507"/>
      <c r="R593" s="507"/>
      <c r="S593" s="507"/>
      <c r="T593" s="507"/>
      <c r="U593" s="507"/>
      <c r="V593" s="507"/>
      <c r="W593" s="507"/>
      <c r="X593" s="507"/>
      <c r="Y593" s="507"/>
      <c r="Z593" s="507"/>
      <c r="AA593" s="507"/>
      <c r="AB593" s="507"/>
      <c r="AC593" s="507"/>
      <c r="AD593" s="507"/>
      <c r="AE593" s="507"/>
      <c r="AF593" s="507"/>
      <c r="AG593" s="507"/>
      <c r="AH593" s="507"/>
      <c r="AI593" s="507"/>
      <c r="AJ593" s="507"/>
      <c r="AK593" s="507"/>
      <c r="AL593" s="507"/>
      <c r="AM593" s="507"/>
      <c r="AN593" s="507"/>
      <c r="AO593" s="507"/>
      <c r="AP593" s="507"/>
      <c r="AQ593" s="507"/>
      <c r="AR593" s="507"/>
      <c r="AS593" s="507"/>
      <c r="AT593" s="507"/>
      <c r="AU593" s="507"/>
      <c r="AV593" s="507"/>
      <c r="AW593" s="507"/>
      <c r="AX593" s="507"/>
      <c r="AY593" s="507"/>
      <c r="AZ593" s="507"/>
      <c r="BA593" s="507"/>
      <c r="BB593" s="507"/>
    </row>
    <row r="594" spans="1:54" s="524" customFormat="1" ht="28.5" customHeight="1" x14ac:dyDescent="0.2">
      <c r="A594" s="563">
        <v>7132406791</v>
      </c>
      <c r="B594" s="547" t="s">
        <v>1181</v>
      </c>
      <c r="C594" s="538" t="s">
        <v>14</v>
      </c>
      <c r="D594" s="514">
        <v>6825.29</v>
      </c>
      <c r="E594" s="519"/>
      <c r="F594" s="521"/>
      <c r="G594" s="581"/>
      <c r="H594" s="566"/>
      <c r="I594" s="507"/>
      <c r="J594" s="507"/>
      <c r="K594" s="507"/>
      <c r="L594" s="507"/>
      <c r="M594" s="507"/>
      <c r="N594" s="507"/>
      <c r="O594" s="507"/>
      <c r="P594" s="507"/>
      <c r="Q594" s="507"/>
      <c r="R594" s="507"/>
      <c r="S594" s="507"/>
      <c r="T594" s="507"/>
      <c r="U594" s="507"/>
      <c r="V594" s="507"/>
      <c r="W594" s="507"/>
      <c r="X594" s="507"/>
      <c r="Y594" s="507"/>
      <c r="Z594" s="507"/>
      <c r="AA594" s="507"/>
      <c r="AB594" s="507"/>
      <c r="AC594" s="507"/>
      <c r="AD594" s="507"/>
      <c r="AE594" s="507"/>
      <c r="AF594" s="507"/>
      <c r="AG594" s="507"/>
      <c r="AH594" s="507"/>
      <c r="AI594" s="507"/>
      <c r="AJ594" s="507"/>
      <c r="AK594" s="507"/>
      <c r="AL594" s="507"/>
      <c r="AM594" s="507"/>
      <c r="AN594" s="507"/>
      <c r="AO594" s="507"/>
      <c r="AP594" s="507"/>
      <c r="AQ594" s="507"/>
      <c r="AR594" s="507"/>
      <c r="AS594" s="507"/>
      <c r="AT594" s="507"/>
      <c r="AU594" s="507"/>
      <c r="AV594" s="507"/>
      <c r="AW594" s="507"/>
      <c r="AX594" s="507"/>
      <c r="AY594" s="507"/>
      <c r="AZ594" s="507"/>
      <c r="BA594" s="507"/>
      <c r="BB594" s="507"/>
    </row>
    <row r="595" spans="1:54" s="524" customFormat="1" ht="24" customHeight="1" x14ac:dyDescent="0.2">
      <c r="A595" s="511">
        <v>7132406721</v>
      </c>
      <c r="B595" s="512" t="s">
        <v>944</v>
      </c>
      <c r="C595" s="513" t="s">
        <v>14</v>
      </c>
      <c r="D595" s="514">
        <v>3048.4</v>
      </c>
      <c r="E595" s="521" t="s">
        <v>945</v>
      </c>
      <c r="F595" s="522" t="s">
        <v>66</v>
      </c>
      <c r="G595" s="584"/>
      <c r="H595" s="566"/>
      <c r="I595" s="507"/>
      <c r="J595" s="507"/>
      <c r="K595" s="507"/>
      <c r="L595" s="507"/>
      <c r="M595" s="507"/>
      <c r="N595" s="507"/>
      <c r="O595" s="507"/>
      <c r="P595" s="507"/>
      <c r="Q595" s="507"/>
      <c r="R595" s="507"/>
      <c r="S595" s="507"/>
      <c r="T595" s="507"/>
      <c r="U595" s="507"/>
      <c r="V595" s="507"/>
      <c r="W595" s="507"/>
      <c r="X595" s="507"/>
      <c r="Y595" s="507"/>
      <c r="Z595" s="507"/>
      <c r="AA595" s="507"/>
      <c r="AB595" s="507"/>
      <c r="AC595" s="507"/>
      <c r="AD595" s="507"/>
      <c r="AE595" s="507"/>
      <c r="AF595" s="507"/>
      <c r="AG595" s="507"/>
      <c r="AH595" s="507"/>
      <c r="AI595" s="507"/>
      <c r="AJ595" s="507"/>
      <c r="AK595" s="507"/>
      <c r="AL595" s="507"/>
      <c r="AM595" s="507"/>
      <c r="AN595" s="507"/>
      <c r="AO595" s="507"/>
      <c r="AP595" s="507"/>
      <c r="AQ595" s="507"/>
      <c r="AR595" s="507"/>
      <c r="AS595" s="507"/>
      <c r="AT595" s="507"/>
      <c r="AU595" s="507"/>
      <c r="AV595" s="507"/>
      <c r="AW595" s="507"/>
      <c r="AX595" s="507"/>
      <c r="AY595" s="507"/>
      <c r="AZ595" s="507"/>
      <c r="BA595" s="507"/>
      <c r="BB595" s="507"/>
    </row>
    <row r="596" spans="1:54" ht="24" customHeight="1" x14ac:dyDescent="0.2">
      <c r="A596" s="518">
        <v>7132411894</v>
      </c>
      <c r="B596" s="519" t="s">
        <v>946</v>
      </c>
      <c r="C596" s="520" t="s">
        <v>7</v>
      </c>
      <c r="D596" s="514">
        <v>536.91999999999996</v>
      </c>
      <c r="E596" s="519" t="s">
        <v>947</v>
      </c>
      <c r="F596" s="521"/>
      <c r="G596" s="515"/>
      <c r="H596" s="566"/>
    </row>
    <row r="597" spans="1:54" ht="35.25" customHeight="1" x14ac:dyDescent="0.2">
      <c r="A597" s="518">
        <v>7132421002</v>
      </c>
      <c r="B597" s="512" t="s">
        <v>948</v>
      </c>
      <c r="C597" s="513" t="s">
        <v>6</v>
      </c>
      <c r="D597" s="514">
        <v>6478.78</v>
      </c>
      <c r="E597" s="519" t="s">
        <v>949</v>
      </c>
      <c r="F597" s="521"/>
      <c r="G597" s="515"/>
      <c r="H597" s="566"/>
    </row>
    <row r="598" spans="1:54" ht="24" customHeight="1" x14ac:dyDescent="0.2">
      <c r="A598" s="518">
        <v>7132427634</v>
      </c>
      <c r="B598" s="519" t="s">
        <v>950</v>
      </c>
      <c r="C598" s="520" t="s">
        <v>53</v>
      </c>
      <c r="D598" s="514">
        <v>872.78</v>
      </c>
      <c r="E598" s="521" t="s">
        <v>951</v>
      </c>
      <c r="F598" s="521"/>
      <c r="G598" s="536" t="s">
        <v>593</v>
      </c>
      <c r="H598" s="566"/>
      <c r="K598" s="566"/>
    </row>
    <row r="599" spans="1:54" ht="24" customHeight="1" x14ac:dyDescent="0.2">
      <c r="A599" s="518">
        <v>7132427635</v>
      </c>
      <c r="B599" s="519" t="s">
        <v>952</v>
      </c>
      <c r="C599" s="520" t="s">
        <v>53</v>
      </c>
      <c r="D599" s="514">
        <v>601.03</v>
      </c>
      <c r="E599" s="521" t="s">
        <v>953</v>
      </c>
      <c r="F599" s="521"/>
      <c r="G599" s="536" t="s">
        <v>593</v>
      </c>
      <c r="H599" s="566"/>
      <c r="K599" s="566"/>
    </row>
    <row r="600" spans="1:54" ht="24" customHeight="1" x14ac:dyDescent="0.2">
      <c r="A600" s="518">
        <v>7132438002</v>
      </c>
      <c r="B600" s="519" t="s">
        <v>954</v>
      </c>
      <c r="C600" s="520" t="s">
        <v>10</v>
      </c>
      <c r="D600" s="514">
        <v>203.94</v>
      </c>
      <c r="E600" s="521" t="s">
        <v>955</v>
      </c>
      <c r="F600" s="521"/>
      <c r="G600" s="515"/>
      <c r="H600" s="566"/>
    </row>
    <row r="601" spans="1:54" s="524" customFormat="1" ht="24" customHeight="1" x14ac:dyDescent="0.2">
      <c r="A601" s="511">
        <v>7132444005</v>
      </c>
      <c r="B601" s="519" t="s">
        <v>956</v>
      </c>
      <c r="C601" s="513" t="s">
        <v>14</v>
      </c>
      <c r="D601" s="514">
        <v>5.93</v>
      </c>
      <c r="E601" s="521" t="s">
        <v>957</v>
      </c>
      <c r="F601" s="521"/>
      <c r="G601" s="515"/>
      <c r="H601" s="566"/>
      <c r="I601" s="507"/>
      <c r="J601" s="507"/>
      <c r="K601" s="507"/>
      <c r="L601" s="507"/>
      <c r="M601" s="507"/>
      <c r="N601" s="507"/>
      <c r="O601" s="507"/>
      <c r="P601" s="507"/>
      <c r="Q601" s="507"/>
      <c r="R601" s="507"/>
      <c r="S601" s="507"/>
      <c r="T601" s="507"/>
      <c r="U601" s="507"/>
      <c r="V601" s="507"/>
      <c r="W601" s="507"/>
      <c r="X601" s="507"/>
      <c r="Y601" s="507"/>
      <c r="Z601" s="507"/>
      <c r="AA601" s="507"/>
      <c r="AB601" s="507"/>
      <c r="AC601" s="507"/>
      <c r="AD601" s="507"/>
      <c r="AE601" s="507"/>
      <c r="AF601" s="507"/>
      <c r="AG601" s="507"/>
      <c r="AH601" s="507"/>
      <c r="AI601" s="507"/>
      <c r="AJ601" s="507"/>
      <c r="AK601" s="507"/>
      <c r="AL601" s="507"/>
      <c r="AM601" s="507"/>
      <c r="AN601" s="507"/>
      <c r="AO601" s="507"/>
      <c r="AP601" s="507"/>
      <c r="AQ601" s="507"/>
      <c r="AR601" s="507"/>
      <c r="AS601" s="507"/>
      <c r="AT601" s="507"/>
      <c r="AU601" s="507"/>
      <c r="AV601" s="507"/>
      <c r="AW601" s="507"/>
      <c r="AX601" s="507"/>
      <c r="AY601" s="507"/>
      <c r="AZ601" s="507"/>
      <c r="BA601" s="507"/>
      <c r="BB601" s="507"/>
    </row>
    <row r="602" spans="1:54" s="524" customFormat="1" ht="24" customHeight="1" x14ac:dyDescent="0.2">
      <c r="A602" s="551">
        <v>7132444006</v>
      </c>
      <c r="B602" s="601" t="s">
        <v>1654</v>
      </c>
      <c r="C602" s="513" t="s">
        <v>14</v>
      </c>
      <c r="D602" s="514">
        <v>2.81</v>
      </c>
      <c r="E602" s="521"/>
      <c r="F602" s="521"/>
      <c r="G602" s="515"/>
      <c r="H602" s="566"/>
      <c r="I602" s="507"/>
      <c r="J602" s="507"/>
      <c r="K602" s="507"/>
      <c r="L602" s="507"/>
      <c r="M602" s="507"/>
      <c r="N602" s="507"/>
      <c r="O602" s="507"/>
      <c r="P602" s="507"/>
      <c r="Q602" s="507"/>
      <c r="R602" s="507"/>
      <c r="S602" s="507"/>
      <c r="T602" s="507"/>
      <c r="U602" s="507"/>
      <c r="V602" s="507"/>
      <c r="W602" s="507"/>
      <c r="X602" s="507"/>
      <c r="Y602" s="507"/>
      <c r="Z602" s="507"/>
      <c r="AA602" s="507"/>
      <c r="AB602" s="507"/>
      <c r="AC602" s="507"/>
      <c r="AD602" s="507"/>
      <c r="AE602" s="507"/>
      <c r="AF602" s="507"/>
      <c r="AG602" s="507"/>
      <c r="AH602" s="507"/>
      <c r="AI602" s="507"/>
      <c r="AJ602" s="507"/>
      <c r="AK602" s="507"/>
      <c r="AL602" s="507"/>
      <c r="AM602" s="507"/>
      <c r="AN602" s="507"/>
      <c r="AO602" s="507"/>
      <c r="AP602" s="507"/>
      <c r="AQ602" s="507"/>
      <c r="AR602" s="507"/>
      <c r="AS602" s="507"/>
      <c r="AT602" s="507"/>
      <c r="AU602" s="507"/>
      <c r="AV602" s="507"/>
      <c r="AW602" s="507"/>
      <c r="AX602" s="507"/>
      <c r="AY602" s="507"/>
      <c r="AZ602" s="507"/>
      <c r="BA602" s="507"/>
      <c r="BB602" s="507"/>
    </row>
    <row r="603" spans="1:54" ht="29.25" customHeight="1" x14ac:dyDescent="0.2">
      <c r="A603" s="518">
        <v>7132444007</v>
      </c>
      <c r="B603" s="519" t="s">
        <v>958</v>
      </c>
      <c r="C603" s="520" t="s">
        <v>797</v>
      </c>
      <c r="D603" s="514">
        <v>1066.27</v>
      </c>
      <c r="E603" s="521"/>
      <c r="F603" s="521"/>
      <c r="G603" s="515"/>
      <c r="H603" s="566"/>
    </row>
    <row r="604" spans="1:54" ht="29.25" customHeight="1" x14ac:dyDescent="0.2">
      <c r="A604" s="518">
        <v>7132448003</v>
      </c>
      <c r="B604" s="512" t="s">
        <v>959</v>
      </c>
      <c r="C604" s="513" t="s">
        <v>6</v>
      </c>
      <c r="D604" s="514">
        <v>5949.18</v>
      </c>
      <c r="E604" s="519" t="s">
        <v>960</v>
      </c>
      <c r="F604" s="521"/>
      <c r="G604" s="515"/>
      <c r="H604" s="566"/>
      <c r="I604" s="580"/>
    </row>
    <row r="605" spans="1:54" ht="45.75" customHeight="1" x14ac:dyDescent="0.2">
      <c r="A605" s="518">
        <v>7132455002</v>
      </c>
      <c r="B605" s="519" t="s">
        <v>961</v>
      </c>
      <c r="C605" s="520" t="s">
        <v>53</v>
      </c>
      <c r="D605" s="514">
        <v>408.55</v>
      </c>
      <c r="E605" s="521"/>
      <c r="F605" s="521"/>
      <c r="G605" s="515"/>
      <c r="H605" s="566"/>
    </row>
    <row r="606" spans="1:54" s="524" customFormat="1" ht="24" customHeight="1" x14ac:dyDescent="0.2">
      <c r="A606" s="511">
        <v>7132457795</v>
      </c>
      <c r="B606" s="512" t="s">
        <v>1655</v>
      </c>
      <c r="C606" s="513" t="s">
        <v>962</v>
      </c>
      <c r="D606" s="514">
        <v>87724.03</v>
      </c>
      <c r="E606" s="519" t="s">
        <v>963</v>
      </c>
      <c r="F606" s="515"/>
      <c r="G606" s="521"/>
      <c r="H606" s="566"/>
      <c r="I606" s="507"/>
      <c r="J606" s="507"/>
      <c r="K606" s="507"/>
      <c r="L606" s="507"/>
      <c r="M606" s="507"/>
      <c r="N606" s="507"/>
      <c r="O606" s="507"/>
      <c r="P606" s="507"/>
      <c r="Q606" s="507"/>
      <c r="R606" s="507"/>
      <c r="S606" s="507"/>
      <c r="T606" s="507"/>
      <c r="U606" s="507"/>
      <c r="V606" s="507"/>
      <c r="W606" s="507"/>
      <c r="X606" s="507"/>
      <c r="Y606" s="507"/>
      <c r="Z606" s="507"/>
      <c r="AA606" s="507"/>
      <c r="AB606" s="507"/>
      <c r="AC606" s="507"/>
      <c r="AD606" s="507"/>
      <c r="AE606" s="507"/>
      <c r="AF606" s="507"/>
      <c r="AG606" s="507"/>
      <c r="AH606" s="507"/>
      <c r="AI606" s="507"/>
      <c r="AJ606" s="507"/>
      <c r="AK606" s="507"/>
      <c r="AL606" s="507"/>
      <c r="AM606" s="507"/>
      <c r="AN606" s="507"/>
      <c r="AO606" s="507"/>
      <c r="AP606" s="507"/>
      <c r="AQ606" s="507"/>
      <c r="AR606" s="507"/>
      <c r="AS606" s="507"/>
      <c r="AT606" s="507"/>
      <c r="AU606" s="507"/>
      <c r="AV606" s="507"/>
      <c r="AW606" s="507"/>
      <c r="AX606" s="507"/>
      <c r="AY606" s="507"/>
      <c r="AZ606" s="507"/>
      <c r="BA606" s="507"/>
      <c r="BB606" s="507"/>
    </row>
    <row r="607" spans="1:54" s="524" customFormat="1" ht="24" customHeight="1" x14ac:dyDescent="0.2">
      <c r="A607" s="511">
        <v>7132457800</v>
      </c>
      <c r="B607" s="512" t="s">
        <v>1656</v>
      </c>
      <c r="C607" s="513" t="s">
        <v>962</v>
      </c>
      <c r="D607" s="514">
        <v>77367.41</v>
      </c>
      <c r="E607" s="519" t="s">
        <v>963</v>
      </c>
      <c r="F607" s="515"/>
      <c r="G607" s="521"/>
      <c r="H607" s="566"/>
      <c r="I607" s="507"/>
      <c r="J607" s="507"/>
      <c r="K607" s="507"/>
      <c r="L607" s="507"/>
      <c r="M607" s="507"/>
      <c r="N607" s="507"/>
      <c r="O607" s="507"/>
      <c r="P607" s="507"/>
      <c r="Q607" s="507"/>
      <c r="R607" s="507"/>
      <c r="S607" s="507"/>
      <c r="T607" s="507"/>
      <c r="U607" s="507"/>
      <c r="V607" s="507"/>
      <c r="W607" s="507"/>
      <c r="X607" s="507"/>
      <c r="Y607" s="507"/>
      <c r="Z607" s="507"/>
      <c r="AA607" s="507"/>
      <c r="AB607" s="507"/>
      <c r="AC607" s="507"/>
      <c r="AD607" s="507"/>
      <c r="AE607" s="507"/>
      <c r="AF607" s="507"/>
      <c r="AG607" s="507"/>
      <c r="AH607" s="507"/>
      <c r="AI607" s="507"/>
      <c r="AJ607" s="507"/>
      <c r="AK607" s="507"/>
      <c r="AL607" s="507"/>
      <c r="AM607" s="507"/>
      <c r="AN607" s="507"/>
      <c r="AO607" s="507"/>
      <c r="AP607" s="507"/>
      <c r="AQ607" s="507"/>
      <c r="AR607" s="507"/>
      <c r="AS607" s="507"/>
      <c r="AT607" s="507"/>
      <c r="AU607" s="507"/>
      <c r="AV607" s="507"/>
      <c r="AW607" s="507"/>
      <c r="AX607" s="507"/>
      <c r="AY607" s="507"/>
      <c r="AZ607" s="507"/>
      <c r="BA607" s="507"/>
      <c r="BB607" s="507"/>
    </row>
    <row r="608" spans="1:54" s="524" customFormat="1" ht="24" customHeight="1" x14ac:dyDescent="0.2">
      <c r="A608" s="563">
        <v>7132494004</v>
      </c>
      <c r="B608" s="547" t="s">
        <v>1131</v>
      </c>
      <c r="C608" s="538" t="s">
        <v>1132</v>
      </c>
      <c r="D608" s="514">
        <v>463748.99</v>
      </c>
      <c r="E608" s="519" t="s">
        <v>1133</v>
      </c>
      <c r="F608" s="521"/>
      <c r="G608" s="581"/>
      <c r="H608" s="566"/>
      <c r="I608" s="507"/>
      <c r="J608" s="507"/>
      <c r="K608" s="507"/>
      <c r="L608" s="507"/>
      <c r="M608" s="507"/>
      <c r="N608" s="507"/>
      <c r="O608" s="507"/>
      <c r="P608" s="507"/>
      <c r="Q608" s="507"/>
      <c r="R608" s="507"/>
      <c r="S608" s="507"/>
      <c r="T608" s="507"/>
      <c r="U608" s="507"/>
      <c r="V608" s="507"/>
      <c r="W608" s="507"/>
      <c r="X608" s="507"/>
      <c r="Y608" s="507"/>
      <c r="Z608" s="507"/>
      <c r="AA608" s="507"/>
      <c r="AB608" s="507"/>
      <c r="AC608" s="507"/>
      <c r="AD608" s="507"/>
      <c r="AE608" s="507"/>
      <c r="AF608" s="507"/>
      <c r="AG608" s="507"/>
      <c r="AH608" s="507"/>
      <c r="AI608" s="507"/>
      <c r="AJ608" s="507"/>
      <c r="AK608" s="507"/>
      <c r="AL608" s="507"/>
      <c r="AM608" s="507"/>
      <c r="AN608" s="507"/>
      <c r="AO608" s="507"/>
      <c r="AP608" s="507"/>
      <c r="AQ608" s="507"/>
      <c r="AR608" s="507"/>
      <c r="AS608" s="507"/>
      <c r="AT608" s="507"/>
      <c r="AU608" s="507"/>
      <c r="AV608" s="507"/>
      <c r="AW608" s="507"/>
      <c r="AX608" s="507"/>
      <c r="AY608" s="507"/>
      <c r="AZ608" s="507"/>
      <c r="BA608" s="507"/>
      <c r="BB608" s="507"/>
    </row>
    <row r="609" spans="1:54" ht="24" customHeight="1" x14ac:dyDescent="0.2">
      <c r="A609" s="511">
        <v>7132459005</v>
      </c>
      <c r="B609" s="519" t="s">
        <v>964</v>
      </c>
      <c r="C609" s="513" t="s">
        <v>14</v>
      </c>
      <c r="D609" s="514">
        <v>7.08</v>
      </c>
      <c r="E609" s="519" t="s">
        <v>965</v>
      </c>
      <c r="F609" s="521"/>
      <c r="G609" s="515"/>
      <c r="H609" s="566"/>
    </row>
    <row r="610" spans="1:54" ht="24" customHeight="1" x14ac:dyDescent="0.2">
      <c r="A610" s="518">
        <v>7132461004</v>
      </c>
      <c r="B610" s="555" t="s">
        <v>966</v>
      </c>
      <c r="C610" s="554" t="s">
        <v>42</v>
      </c>
      <c r="D610" s="863" t="s">
        <v>1963</v>
      </c>
      <c r="E610" s="521" t="s">
        <v>967</v>
      </c>
      <c r="F610" s="521"/>
      <c r="G610" s="868" t="s">
        <v>1978</v>
      </c>
      <c r="H610" s="566"/>
    </row>
    <row r="611" spans="1:54" ht="24" customHeight="1" x14ac:dyDescent="0.2">
      <c r="A611" s="518">
        <v>7132461005</v>
      </c>
      <c r="B611" s="555" t="s">
        <v>968</v>
      </c>
      <c r="C611" s="554" t="s">
        <v>53</v>
      </c>
      <c r="D611" s="514">
        <v>553.27</v>
      </c>
      <c r="E611" s="519" t="s">
        <v>969</v>
      </c>
      <c r="F611" s="521"/>
      <c r="G611" s="515"/>
      <c r="H611" s="566"/>
    </row>
    <row r="612" spans="1:54" s="524" customFormat="1" ht="24" customHeight="1" x14ac:dyDescent="0.2">
      <c r="A612" s="511">
        <v>7132468558</v>
      </c>
      <c r="B612" s="512" t="s">
        <v>970</v>
      </c>
      <c r="C612" s="513" t="s">
        <v>14</v>
      </c>
      <c r="D612" s="514">
        <v>17700</v>
      </c>
      <c r="E612" s="519" t="s">
        <v>971</v>
      </c>
      <c r="F612" s="521"/>
      <c r="G612" s="515"/>
      <c r="H612" s="566"/>
      <c r="I612" s="507"/>
      <c r="J612" s="507"/>
      <c r="K612" s="507"/>
      <c r="L612" s="507"/>
      <c r="M612" s="507"/>
      <c r="N612" s="507"/>
      <c r="O612" s="507"/>
      <c r="P612" s="507"/>
      <c r="Q612" s="507"/>
      <c r="R612" s="507"/>
      <c r="S612" s="507"/>
      <c r="T612" s="507"/>
      <c r="U612" s="507"/>
      <c r="V612" s="507"/>
      <c r="W612" s="507"/>
      <c r="X612" s="507"/>
      <c r="Y612" s="507"/>
      <c r="Z612" s="507"/>
      <c r="AA612" s="507"/>
      <c r="AB612" s="507"/>
      <c r="AC612" s="507"/>
      <c r="AD612" s="507"/>
      <c r="AE612" s="507"/>
      <c r="AF612" s="507"/>
      <c r="AG612" s="507"/>
      <c r="AH612" s="507"/>
      <c r="AI612" s="507"/>
      <c r="AJ612" s="507"/>
      <c r="AK612" s="507"/>
      <c r="AL612" s="507"/>
      <c r="AM612" s="507"/>
      <c r="AN612" s="507"/>
      <c r="AO612" s="507"/>
      <c r="AP612" s="507"/>
      <c r="AQ612" s="507"/>
      <c r="AR612" s="507"/>
      <c r="AS612" s="507"/>
      <c r="AT612" s="507"/>
      <c r="AU612" s="507"/>
      <c r="AV612" s="507"/>
      <c r="AW612" s="507"/>
      <c r="AX612" s="507"/>
      <c r="AY612" s="507"/>
      <c r="AZ612" s="507"/>
      <c r="BA612" s="507"/>
      <c r="BB612" s="507"/>
    </row>
    <row r="613" spans="1:54" ht="24" customHeight="1" x14ac:dyDescent="0.2">
      <c r="A613" s="518">
        <v>7132475019</v>
      </c>
      <c r="B613" s="519" t="s">
        <v>972</v>
      </c>
      <c r="C613" s="520" t="s">
        <v>797</v>
      </c>
      <c r="D613" s="514">
        <v>388.25</v>
      </c>
      <c r="E613" s="602"/>
      <c r="F613" s="602"/>
      <c r="G613" s="515"/>
      <c r="H613" s="566"/>
    </row>
    <row r="614" spans="1:54" ht="29.25" customHeight="1" x14ac:dyDescent="0.2">
      <c r="A614" s="518">
        <v>7132479016</v>
      </c>
      <c r="B614" s="519" t="s">
        <v>973</v>
      </c>
      <c r="C614" s="520" t="s">
        <v>974</v>
      </c>
      <c r="D614" s="514">
        <v>153.13999999999999</v>
      </c>
      <c r="E614" s="602"/>
      <c r="F614" s="603"/>
      <c r="G614" s="536" t="s">
        <v>593</v>
      </c>
      <c r="H614" s="566"/>
    </row>
    <row r="615" spans="1:54" ht="27" customHeight="1" x14ac:dyDescent="0.2">
      <c r="A615" s="518">
        <v>7132476007</v>
      </c>
      <c r="B615" s="519" t="s">
        <v>975</v>
      </c>
      <c r="C615" s="520" t="s">
        <v>974</v>
      </c>
      <c r="D615" s="514">
        <v>17.54</v>
      </c>
      <c r="E615" s="519" t="s">
        <v>976</v>
      </c>
      <c r="F615" s="521"/>
      <c r="G615" s="536" t="s">
        <v>593</v>
      </c>
      <c r="H615" s="566"/>
      <c r="K615" s="566"/>
    </row>
    <row r="616" spans="1:54" ht="24" customHeight="1" x14ac:dyDescent="0.2">
      <c r="A616" s="518">
        <v>7132476008</v>
      </c>
      <c r="B616" s="519" t="s">
        <v>977</v>
      </c>
      <c r="C616" s="520" t="s">
        <v>974</v>
      </c>
      <c r="D616" s="514">
        <v>83</v>
      </c>
      <c r="E616" s="521"/>
      <c r="F616" s="521"/>
      <c r="G616" s="536" t="s">
        <v>593</v>
      </c>
      <c r="H616" s="566"/>
      <c r="K616" s="566"/>
    </row>
    <row r="617" spans="1:54" ht="26.25" customHeight="1" x14ac:dyDescent="0.2">
      <c r="A617" s="518">
        <v>7132478004</v>
      </c>
      <c r="B617" s="519" t="s">
        <v>978</v>
      </c>
      <c r="C617" s="520" t="s">
        <v>53</v>
      </c>
      <c r="D617" s="514">
        <v>1825.3</v>
      </c>
      <c r="E617" s="519" t="s">
        <v>979</v>
      </c>
      <c r="F617" s="521"/>
      <c r="G617" s="515"/>
      <c r="H617" s="566"/>
    </row>
    <row r="618" spans="1:54" ht="24" customHeight="1" x14ac:dyDescent="0.2">
      <c r="A618" s="518">
        <v>7132478011</v>
      </c>
      <c r="B618" s="519" t="s">
        <v>980</v>
      </c>
      <c r="C618" s="520" t="s">
        <v>53</v>
      </c>
      <c r="D618" s="514">
        <v>775.89</v>
      </c>
      <c r="E618" s="521" t="s">
        <v>981</v>
      </c>
      <c r="F618" s="521"/>
      <c r="G618" s="515"/>
      <c r="H618" s="566"/>
    </row>
    <row r="619" spans="1:54" ht="24" customHeight="1" x14ac:dyDescent="0.2">
      <c r="A619" s="518">
        <v>7132478012</v>
      </c>
      <c r="B619" s="519" t="s">
        <v>982</v>
      </c>
      <c r="C619" s="520" t="s">
        <v>53</v>
      </c>
      <c r="D619" s="514">
        <v>508.69</v>
      </c>
      <c r="E619" s="521" t="s">
        <v>983</v>
      </c>
      <c r="F619" s="521"/>
      <c r="G619" s="515"/>
      <c r="H619" s="566"/>
    </row>
    <row r="620" spans="1:54" ht="24" customHeight="1" x14ac:dyDescent="0.2">
      <c r="A620" s="518">
        <v>7132470004</v>
      </c>
      <c r="B620" s="519" t="s">
        <v>984</v>
      </c>
      <c r="C620" s="520" t="s">
        <v>10</v>
      </c>
      <c r="D620" s="514">
        <v>86.07</v>
      </c>
      <c r="E620" s="515"/>
      <c r="F620" s="521"/>
      <c r="G620" s="536" t="s">
        <v>593</v>
      </c>
      <c r="H620" s="566"/>
    </row>
    <row r="621" spans="1:54" ht="30.75" customHeight="1" x14ac:dyDescent="0.2">
      <c r="A621" s="518">
        <v>7132490006</v>
      </c>
      <c r="B621" s="519" t="s">
        <v>985</v>
      </c>
      <c r="C621" s="513" t="s">
        <v>6</v>
      </c>
      <c r="D621" s="514">
        <v>5793.77</v>
      </c>
      <c r="E621" s="521" t="s">
        <v>986</v>
      </c>
      <c r="F621" s="515"/>
      <c r="G621" s="515"/>
      <c r="H621" s="566"/>
    </row>
    <row r="622" spans="1:54" ht="24" customHeight="1" x14ac:dyDescent="0.2">
      <c r="A622" s="518">
        <v>7132490052</v>
      </c>
      <c r="B622" s="519" t="s">
        <v>987</v>
      </c>
      <c r="C622" s="520" t="s">
        <v>10</v>
      </c>
      <c r="D622" s="514">
        <v>74.55</v>
      </c>
      <c r="E622" s="521"/>
      <c r="F622" s="521"/>
      <c r="G622" s="536" t="s">
        <v>593</v>
      </c>
      <c r="H622" s="566"/>
      <c r="K622" s="566"/>
    </row>
    <row r="623" spans="1:54" ht="24" customHeight="1" x14ac:dyDescent="0.2">
      <c r="A623" s="518">
        <v>7132490053</v>
      </c>
      <c r="B623" s="519" t="s">
        <v>988</v>
      </c>
      <c r="C623" s="520" t="s">
        <v>10</v>
      </c>
      <c r="D623" s="514">
        <v>134.19</v>
      </c>
      <c r="E623" s="521"/>
      <c r="F623" s="521"/>
      <c r="G623" s="515"/>
      <c r="H623" s="566"/>
    </row>
    <row r="624" spans="1:54" ht="24" customHeight="1" x14ac:dyDescent="0.2">
      <c r="A624" s="518">
        <v>7132498006</v>
      </c>
      <c r="B624" s="519" t="s">
        <v>989</v>
      </c>
      <c r="C624" s="520" t="s">
        <v>25</v>
      </c>
      <c r="D624" s="514">
        <v>682.5</v>
      </c>
      <c r="E624" s="521" t="s">
        <v>990</v>
      </c>
      <c r="F624" s="521"/>
      <c r="G624" s="515"/>
      <c r="H624" s="566"/>
    </row>
    <row r="625" spans="1:8" ht="30.75" customHeight="1" x14ac:dyDescent="0.2">
      <c r="A625" s="511">
        <v>7130310027</v>
      </c>
      <c r="B625" s="555" t="s">
        <v>991</v>
      </c>
      <c r="C625" s="513" t="s">
        <v>42</v>
      </c>
      <c r="D625" s="514">
        <v>336.33</v>
      </c>
      <c r="E625" s="519" t="s">
        <v>992</v>
      </c>
      <c r="F625" s="521"/>
      <c r="G625" s="512"/>
      <c r="H625" s="796"/>
    </row>
    <row r="626" spans="1:8" ht="30.75" customHeight="1" x14ac:dyDescent="0.2">
      <c r="A626" s="511">
        <v>7130310029</v>
      </c>
      <c r="B626" s="555" t="s">
        <v>993</v>
      </c>
      <c r="C626" s="513" t="s">
        <v>42</v>
      </c>
      <c r="D626" s="514">
        <v>374.22</v>
      </c>
      <c r="E626" s="519" t="s">
        <v>994</v>
      </c>
      <c r="F626" s="521"/>
      <c r="G626" s="512"/>
      <c r="H626" s="796"/>
    </row>
    <row r="627" spans="1:8" ht="30.75" customHeight="1" x14ac:dyDescent="0.2">
      <c r="A627" s="511">
        <v>7130310002</v>
      </c>
      <c r="B627" s="555" t="s">
        <v>995</v>
      </c>
      <c r="C627" s="513" t="s">
        <v>42</v>
      </c>
      <c r="D627" s="514">
        <v>415.72</v>
      </c>
      <c r="E627" s="519" t="s">
        <v>996</v>
      </c>
      <c r="F627" s="512"/>
      <c r="G627" s="531"/>
      <c r="H627" s="796"/>
    </row>
    <row r="628" spans="1:8" ht="30.75" customHeight="1" x14ac:dyDescent="0.2">
      <c r="A628" s="511">
        <v>7130310047</v>
      </c>
      <c r="B628" s="555" t="s">
        <v>997</v>
      </c>
      <c r="C628" s="513" t="s">
        <v>42</v>
      </c>
      <c r="D628" s="514">
        <v>683.18</v>
      </c>
      <c r="E628" s="519" t="s">
        <v>998</v>
      </c>
      <c r="F628" s="521"/>
      <c r="G628" s="512"/>
      <c r="H628" s="796"/>
    </row>
    <row r="629" spans="1:8" ht="30.75" customHeight="1" x14ac:dyDescent="0.2">
      <c r="A629" s="511">
        <v>7130310048</v>
      </c>
      <c r="B629" s="555" t="s">
        <v>999</v>
      </c>
      <c r="C629" s="513" t="s">
        <v>42</v>
      </c>
      <c r="D629" s="514">
        <v>813.54</v>
      </c>
      <c r="E629" s="519" t="s">
        <v>1000</v>
      </c>
      <c r="F629" s="521"/>
      <c r="G629" s="512"/>
      <c r="H629" s="796"/>
    </row>
    <row r="630" spans="1:8" ht="28.5" customHeight="1" x14ac:dyDescent="0.2">
      <c r="A630" s="511">
        <v>7130310045</v>
      </c>
      <c r="B630" s="555" t="s">
        <v>1001</v>
      </c>
      <c r="C630" s="513" t="s">
        <v>42</v>
      </c>
      <c r="D630" s="514">
        <v>505.73</v>
      </c>
      <c r="E630" s="519" t="s">
        <v>1002</v>
      </c>
      <c r="F630" s="521"/>
      <c r="G630" s="512"/>
      <c r="H630" s="796"/>
    </row>
    <row r="631" spans="1:8" ht="28.5" customHeight="1" x14ac:dyDescent="0.2">
      <c r="A631" s="511">
        <v>7130310046</v>
      </c>
      <c r="B631" s="555" t="s">
        <v>1003</v>
      </c>
      <c r="C631" s="513" t="s">
        <v>42</v>
      </c>
      <c r="D631" s="514">
        <v>552.79999999999995</v>
      </c>
      <c r="E631" s="519" t="s">
        <v>1004</v>
      </c>
      <c r="F631" s="521"/>
      <c r="G631" s="512"/>
      <c r="H631" s="796"/>
    </row>
    <row r="632" spans="1:8" customFormat="1" ht="24" customHeight="1" x14ac:dyDescent="0.2">
      <c r="A632" s="525"/>
      <c r="B632" s="241" t="s">
        <v>1137</v>
      </c>
      <c r="C632" s="224"/>
      <c r="D632" s="514"/>
      <c r="E632" s="226"/>
      <c r="F632" s="228"/>
      <c r="G632" s="223"/>
      <c r="H632" s="797"/>
    </row>
    <row r="633" spans="1:8" ht="30.75" customHeight="1" x14ac:dyDescent="0.2">
      <c r="A633" s="511">
        <v>7130320050</v>
      </c>
      <c r="B633" s="604" t="s">
        <v>1145</v>
      </c>
      <c r="C633" s="537" t="s">
        <v>6</v>
      </c>
      <c r="D633" s="514">
        <v>1203.46</v>
      </c>
      <c r="E633" s="604" t="s">
        <v>1154</v>
      </c>
      <c r="F633" s="521"/>
      <c r="G633" s="605"/>
      <c r="H633" s="796"/>
    </row>
    <row r="634" spans="1:8" ht="24" customHeight="1" x14ac:dyDescent="0.2">
      <c r="A634" s="511">
        <v>7130320051</v>
      </c>
      <c r="B634" s="606" t="s">
        <v>1146</v>
      </c>
      <c r="C634" s="537" t="s">
        <v>6</v>
      </c>
      <c r="D634" s="514">
        <v>482.6</v>
      </c>
      <c r="E634" s="606" t="s">
        <v>1138</v>
      </c>
      <c r="F634" s="521"/>
      <c r="G634" s="605"/>
      <c r="H634" s="796"/>
    </row>
    <row r="635" spans="1:8" ht="31.5" customHeight="1" x14ac:dyDescent="0.2">
      <c r="A635" s="511">
        <v>7130320052</v>
      </c>
      <c r="B635" s="604" t="s">
        <v>1147</v>
      </c>
      <c r="C635" s="537" t="s">
        <v>6</v>
      </c>
      <c r="D635" s="514">
        <v>1179.27</v>
      </c>
      <c r="E635" s="604" t="s">
        <v>1139</v>
      </c>
      <c r="F635" s="521"/>
      <c r="G635" s="605"/>
      <c r="H635" s="796"/>
    </row>
    <row r="636" spans="1:8" ht="30.75" customHeight="1" x14ac:dyDescent="0.2">
      <c r="A636" s="511">
        <v>7130320054</v>
      </c>
      <c r="B636" s="604" t="s">
        <v>1148</v>
      </c>
      <c r="C636" s="537" t="s">
        <v>6</v>
      </c>
      <c r="D636" s="514">
        <v>1058.32</v>
      </c>
      <c r="E636" s="604" t="s">
        <v>1140</v>
      </c>
      <c r="F636" s="521"/>
      <c r="G636" s="605"/>
      <c r="H636" s="796"/>
    </row>
    <row r="637" spans="1:8" ht="24" customHeight="1" x14ac:dyDescent="0.2">
      <c r="A637" s="511">
        <v>7130320055</v>
      </c>
      <c r="B637" s="604" t="s">
        <v>1149</v>
      </c>
      <c r="C637" s="537" t="s">
        <v>6</v>
      </c>
      <c r="D637" s="514">
        <v>1239.74</v>
      </c>
      <c r="E637" s="604" t="s">
        <v>1141</v>
      </c>
      <c r="F637" s="521"/>
      <c r="G637" s="605"/>
      <c r="H637" s="796"/>
    </row>
    <row r="638" spans="1:8" ht="24" customHeight="1" x14ac:dyDescent="0.2">
      <c r="A638" s="511">
        <v>7130320056</v>
      </c>
      <c r="B638" s="604" t="s">
        <v>1150</v>
      </c>
      <c r="C638" s="537" t="s">
        <v>6</v>
      </c>
      <c r="D638" s="514">
        <v>665.23</v>
      </c>
      <c r="E638" s="604" t="s">
        <v>1142</v>
      </c>
      <c r="F638" s="521"/>
      <c r="G638" s="605"/>
      <c r="H638" s="796"/>
    </row>
    <row r="639" spans="1:8" ht="30" customHeight="1" x14ac:dyDescent="0.2">
      <c r="A639" s="511">
        <v>7130320057</v>
      </c>
      <c r="B639" s="604" t="s">
        <v>1151</v>
      </c>
      <c r="C639" s="537" t="s">
        <v>6</v>
      </c>
      <c r="D639" s="514">
        <v>1239.74</v>
      </c>
      <c r="E639" s="604" t="s">
        <v>1143</v>
      </c>
      <c r="F639" s="521"/>
      <c r="G639" s="605"/>
      <c r="H639" s="796"/>
    </row>
    <row r="640" spans="1:8" ht="24" customHeight="1" x14ac:dyDescent="0.2">
      <c r="A640" s="511">
        <v>7130320058</v>
      </c>
      <c r="B640" s="604" t="s">
        <v>1152</v>
      </c>
      <c r="C640" s="537" t="s">
        <v>6</v>
      </c>
      <c r="D640" s="514">
        <v>24.19</v>
      </c>
      <c r="E640" s="604" t="s">
        <v>1144</v>
      </c>
      <c r="F640" s="521"/>
      <c r="G640" s="605"/>
      <c r="H640" s="796"/>
    </row>
    <row r="641" spans="1:54" ht="24" customHeight="1" x14ac:dyDescent="0.2">
      <c r="A641" s="511">
        <v>7130320059</v>
      </c>
      <c r="B641" s="604" t="s">
        <v>1153</v>
      </c>
      <c r="C641" s="537" t="s">
        <v>6</v>
      </c>
      <c r="D641" s="514">
        <v>665.23</v>
      </c>
      <c r="E641" s="604" t="s">
        <v>1155</v>
      </c>
      <c r="F641" s="521"/>
      <c r="G641" s="605"/>
      <c r="H641" s="796"/>
    </row>
    <row r="642" spans="1:54" s="524" customFormat="1" ht="28.5" customHeight="1" x14ac:dyDescent="0.2">
      <c r="A642" s="518">
        <v>7130310025</v>
      </c>
      <c r="B642" s="519" t="s">
        <v>1005</v>
      </c>
      <c r="C642" s="513" t="s">
        <v>34</v>
      </c>
      <c r="D642" s="514">
        <v>22857.18</v>
      </c>
      <c r="E642" s="519" t="s">
        <v>1005</v>
      </c>
      <c r="F642" s="522" t="s">
        <v>66</v>
      </c>
      <c r="G642" s="515"/>
      <c r="H642" s="798"/>
      <c r="I642" s="607"/>
      <c r="J642" s="507"/>
      <c r="K642" s="507"/>
      <c r="L642" s="507"/>
      <c r="M642" s="507"/>
      <c r="N642" s="507"/>
      <c r="O642" s="507"/>
      <c r="P642" s="507"/>
      <c r="Q642" s="507"/>
      <c r="R642" s="507"/>
      <c r="S642" s="507"/>
      <c r="T642" s="507"/>
      <c r="U642" s="507"/>
      <c r="V642" s="507"/>
      <c r="W642" s="507"/>
      <c r="X642" s="507"/>
      <c r="Y642" s="507"/>
      <c r="Z642" s="507"/>
      <c r="AA642" s="507"/>
      <c r="AB642" s="507"/>
      <c r="AC642" s="507"/>
      <c r="AD642" s="507"/>
      <c r="AE642" s="507"/>
      <c r="AF642" s="507"/>
      <c r="AG642" s="507"/>
      <c r="AH642" s="507"/>
      <c r="AI642" s="507"/>
      <c r="AJ642" s="507"/>
      <c r="AK642" s="507"/>
      <c r="AL642" s="507"/>
      <c r="AM642" s="507"/>
      <c r="AN642" s="507"/>
      <c r="AO642" s="507"/>
      <c r="AP642" s="507"/>
      <c r="AQ642" s="507"/>
      <c r="AR642" s="507"/>
      <c r="AS642" s="507"/>
      <c r="AT642" s="507"/>
      <c r="AU642" s="507"/>
      <c r="AV642" s="507"/>
      <c r="AW642" s="507"/>
      <c r="AX642" s="507"/>
      <c r="AY642" s="507"/>
      <c r="AZ642" s="507"/>
      <c r="BA642" s="507"/>
      <c r="BB642" s="507"/>
    </row>
    <row r="643" spans="1:54" s="524" customFormat="1" ht="28.5" customHeight="1" x14ac:dyDescent="0.2">
      <c r="A643" s="518">
        <v>7130310026</v>
      </c>
      <c r="B643" s="519" t="s">
        <v>1006</v>
      </c>
      <c r="C643" s="513" t="s">
        <v>34</v>
      </c>
      <c r="D643" s="514">
        <v>34724.129999999997</v>
      </c>
      <c r="E643" s="519" t="s">
        <v>1006</v>
      </c>
      <c r="F643" s="522" t="s">
        <v>66</v>
      </c>
      <c r="G643" s="515"/>
      <c r="H643" s="792"/>
      <c r="I643" s="507"/>
      <c r="J643" s="507"/>
      <c r="K643" s="507"/>
      <c r="L643" s="507"/>
      <c r="M643" s="507"/>
      <c r="N643" s="507"/>
      <c r="O643" s="507"/>
      <c r="P643" s="507"/>
      <c r="Q643" s="507"/>
      <c r="R643" s="507"/>
      <c r="S643" s="507"/>
      <c r="T643" s="507"/>
      <c r="U643" s="507"/>
      <c r="V643" s="507"/>
      <c r="W643" s="507"/>
      <c r="X643" s="507"/>
      <c r="Y643" s="507"/>
      <c r="Z643" s="507"/>
      <c r="AA643" s="507"/>
      <c r="AB643" s="507"/>
      <c r="AC643" s="507"/>
      <c r="AD643" s="507"/>
      <c r="AE643" s="507"/>
      <c r="AF643" s="507"/>
      <c r="AG643" s="507"/>
      <c r="AH643" s="507"/>
      <c r="AI643" s="507"/>
      <c r="AJ643" s="507"/>
      <c r="AK643" s="507"/>
      <c r="AL643" s="507"/>
      <c r="AM643" s="507"/>
      <c r="AN643" s="507"/>
      <c r="AO643" s="507"/>
      <c r="AP643" s="507"/>
      <c r="AQ643" s="507"/>
      <c r="AR643" s="507"/>
      <c r="AS643" s="507"/>
      <c r="AT643" s="507"/>
      <c r="AU643" s="507"/>
      <c r="AV643" s="507"/>
      <c r="AW643" s="507"/>
      <c r="AX643" s="507"/>
      <c r="AY643" s="507"/>
      <c r="AZ643" s="507"/>
      <c r="BA643" s="507"/>
      <c r="BB643" s="507"/>
    </row>
    <row r="644" spans="1:54" s="524" customFormat="1" ht="28.5" customHeight="1" x14ac:dyDescent="0.2">
      <c r="A644" s="518">
        <v>7130310034</v>
      </c>
      <c r="B644" s="519" t="s">
        <v>1007</v>
      </c>
      <c r="C644" s="513" t="s">
        <v>34</v>
      </c>
      <c r="D644" s="514">
        <v>215920.77</v>
      </c>
      <c r="E644" s="519" t="s">
        <v>1007</v>
      </c>
      <c r="F644" s="522" t="s">
        <v>66</v>
      </c>
      <c r="G644" s="515"/>
      <c r="H644" s="566"/>
      <c r="I644" s="507"/>
      <c r="J644" s="507"/>
      <c r="K644" s="507"/>
      <c r="L644" s="507"/>
      <c r="M644" s="507"/>
      <c r="N644" s="507"/>
      <c r="O644" s="507"/>
      <c r="P644" s="507"/>
      <c r="Q644" s="507"/>
      <c r="R644" s="507"/>
      <c r="S644" s="507"/>
      <c r="T644" s="507"/>
      <c r="U644" s="507"/>
      <c r="V644" s="507"/>
      <c r="W644" s="507"/>
      <c r="X644" s="507"/>
      <c r="Y644" s="507"/>
      <c r="Z644" s="507"/>
      <c r="AA644" s="507"/>
      <c r="AB644" s="507"/>
      <c r="AC644" s="507"/>
      <c r="AD644" s="507"/>
      <c r="AE644" s="507"/>
      <c r="AF644" s="507"/>
      <c r="AG644" s="507"/>
      <c r="AH644" s="507"/>
      <c r="AI644" s="507"/>
      <c r="AJ644" s="507"/>
      <c r="AK644" s="507"/>
      <c r="AL644" s="507"/>
      <c r="AM644" s="507"/>
      <c r="AN644" s="507"/>
      <c r="AO644" s="507"/>
      <c r="AP644" s="507"/>
      <c r="AQ644" s="507"/>
      <c r="AR644" s="507"/>
      <c r="AS644" s="507"/>
      <c r="AT644" s="507"/>
      <c r="AU644" s="507"/>
      <c r="AV644" s="507"/>
      <c r="AW644" s="507"/>
      <c r="AX644" s="507"/>
      <c r="AY644" s="507"/>
      <c r="AZ644" s="507"/>
      <c r="BA644" s="507"/>
      <c r="BB644" s="507"/>
    </row>
    <row r="645" spans="1:54" s="524" customFormat="1" ht="28.5" customHeight="1" x14ac:dyDescent="0.2">
      <c r="A645" s="518">
        <v>7130310035</v>
      </c>
      <c r="B645" s="519" t="s">
        <v>1008</v>
      </c>
      <c r="C645" s="513" t="s">
        <v>34</v>
      </c>
      <c r="D645" s="514">
        <v>307333.14</v>
      </c>
      <c r="E645" s="519" t="s">
        <v>1008</v>
      </c>
      <c r="F645" s="522" t="s">
        <v>66</v>
      </c>
      <c r="G645" s="515"/>
      <c r="H645" s="566"/>
      <c r="I645" s="507"/>
      <c r="J645" s="507"/>
      <c r="K645" s="507"/>
      <c r="L645" s="507"/>
      <c r="M645" s="507"/>
      <c r="N645" s="507"/>
      <c r="O645" s="507"/>
      <c r="P645" s="507"/>
      <c r="Q645" s="507"/>
      <c r="R645" s="507"/>
      <c r="S645" s="507"/>
      <c r="T645" s="507"/>
      <c r="U645" s="507"/>
      <c r="V645" s="507"/>
      <c r="W645" s="507"/>
      <c r="X645" s="507"/>
      <c r="Y645" s="507"/>
      <c r="Z645" s="507"/>
      <c r="AA645" s="507"/>
      <c r="AB645" s="507"/>
      <c r="AC645" s="507"/>
      <c r="AD645" s="507"/>
      <c r="AE645" s="507"/>
      <c r="AF645" s="507"/>
      <c r="AG645" s="507"/>
      <c r="AH645" s="507"/>
      <c r="AI645" s="507"/>
      <c r="AJ645" s="507"/>
      <c r="AK645" s="507"/>
      <c r="AL645" s="507"/>
      <c r="AM645" s="507"/>
      <c r="AN645" s="507"/>
      <c r="AO645" s="507"/>
      <c r="AP645" s="507"/>
      <c r="AQ645" s="507"/>
      <c r="AR645" s="507"/>
      <c r="AS645" s="507"/>
      <c r="AT645" s="507"/>
      <c r="AU645" s="507"/>
      <c r="AV645" s="507"/>
      <c r="AW645" s="507"/>
      <c r="AX645" s="507"/>
      <c r="AY645" s="507"/>
      <c r="AZ645" s="507"/>
      <c r="BA645" s="507"/>
      <c r="BB645" s="507"/>
    </row>
    <row r="646" spans="1:54" s="524" customFormat="1" ht="24" customHeight="1" x14ac:dyDescent="0.2">
      <c r="A646" s="518">
        <v>7131310168</v>
      </c>
      <c r="B646" s="519" t="s">
        <v>1009</v>
      </c>
      <c r="C646" s="513" t="s">
        <v>14</v>
      </c>
      <c r="D646" s="514">
        <v>13294.93</v>
      </c>
      <c r="E646" s="520"/>
      <c r="F646" s="520"/>
      <c r="G646" s="515"/>
      <c r="H646" s="566"/>
      <c r="I646" s="507"/>
      <c r="J646" s="507"/>
      <c r="K646" s="507"/>
      <c r="L646" s="507"/>
      <c r="M646" s="507"/>
      <c r="N646" s="507"/>
      <c r="O646" s="507"/>
      <c r="P646" s="507"/>
      <c r="Q646" s="507"/>
      <c r="R646" s="507"/>
      <c r="S646" s="507"/>
      <c r="T646" s="507"/>
      <c r="U646" s="507"/>
      <c r="V646" s="507"/>
      <c r="W646" s="507"/>
      <c r="X646" s="507"/>
      <c r="Y646" s="507"/>
      <c r="Z646" s="507"/>
      <c r="AA646" s="507"/>
      <c r="AB646" s="507"/>
      <c r="AC646" s="507"/>
      <c r="AD646" s="507"/>
      <c r="AE646" s="507"/>
      <c r="AF646" s="507"/>
      <c r="AG646" s="507"/>
      <c r="AH646" s="507"/>
      <c r="AI646" s="507"/>
      <c r="AJ646" s="507"/>
      <c r="AK646" s="507"/>
      <c r="AL646" s="507"/>
      <c r="AM646" s="507"/>
      <c r="AN646" s="507"/>
      <c r="AO646" s="507"/>
      <c r="AP646" s="507"/>
      <c r="AQ646" s="507"/>
      <c r="AR646" s="507"/>
      <c r="AS646" s="507"/>
      <c r="AT646" s="507"/>
      <c r="AU646" s="507"/>
      <c r="AV646" s="507"/>
      <c r="AW646" s="507"/>
      <c r="AX646" s="507"/>
      <c r="AY646" s="507"/>
      <c r="AZ646" s="507"/>
      <c r="BA646" s="507"/>
      <c r="BB646" s="507"/>
    </row>
    <row r="647" spans="1:54" customFormat="1" ht="30.75" customHeight="1" x14ac:dyDescent="0.2">
      <c r="A647" s="560"/>
      <c r="B647" s="226" t="s">
        <v>1010</v>
      </c>
      <c r="C647" s="224"/>
      <c r="D647" s="514"/>
      <c r="E647" s="227"/>
      <c r="F647" s="227"/>
      <c r="G647" s="225"/>
      <c r="H647" s="33"/>
    </row>
    <row r="648" spans="1:54" s="524" customFormat="1" ht="24" customHeight="1" x14ac:dyDescent="0.2">
      <c r="A648" s="518">
        <v>7132230410</v>
      </c>
      <c r="B648" s="519" t="s">
        <v>1184</v>
      </c>
      <c r="C648" s="513" t="s">
        <v>14</v>
      </c>
      <c r="D648" s="514">
        <v>35171.86</v>
      </c>
      <c r="E648" s="520"/>
      <c r="F648" s="520"/>
      <c r="G648" s="583" t="s">
        <v>1011</v>
      </c>
      <c r="H648" s="566"/>
      <c r="I648" s="507"/>
      <c r="J648" s="507"/>
      <c r="K648" s="507"/>
      <c r="L648" s="507"/>
      <c r="M648" s="507"/>
      <c r="N648" s="507"/>
      <c r="O648" s="507"/>
      <c r="P648" s="507"/>
      <c r="Q648" s="507"/>
      <c r="R648" s="507"/>
      <c r="S648" s="507"/>
      <c r="T648" s="507"/>
      <c r="U648" s="507"/>
      <c r="V648" s="507"/>
      <c r="W648" s="507"/>
      <c r="X648" s="507"/>
      <c r="Y648" s="507"/>
      <c r="Z648" s="507"/>
      <c r="AA648" s="507"/>
      <c r="AB648" s="507"/>
      <c r="AC648" s="507"/>
      <c r="AD648" s="507"/>
      <c r="AE648" s="507"/>
      <c r="AF648" s="507"/>
      <c r="AG648" s="507"/>
      <c r="AH648" s="507"/>
      <c r="AI648" s="507"/>
      <c r="AJ648" s="507"/>
      <c r="AK648" s="507"/>
      <c r="AL648" s="507"/>
      <c r="AM648" s="507"/>
      <c r="AN648" s="507"/>
      <c r="AO648" s="507"/>
      <c r="AP648" s="507"/>
      <c r="AQ648" s="507"/>
      <c r="AR648" s="507"/>
      <c r="AS648" s="507"/>
      <c r="AT648" s="507"/>
      <c r="AU648" s="507"/>
      <c r="AV648" s="507"/>
      <c r="AW648" s="507"/>
      <c r="AX648" s="507"/>
      <c r="AY648" s="507"/>
      <c r="AZ648" s="507"/>
      <c r="BA648" s="507"/>
      <c r="BB648" s="507"/>
    </row>
    <row r="649" spans="1:54" s="524" customFormat="1" ht="24" customHeight="1" x14ac:dyDescent="0.2">
      <c r="A649" s="518">
        <v>7132230403</v>
      </c>
      <c r="B649" s="519" t="s">
        <v>1183</v>
      </c>
      <c r="C649" s="513" t="s">
        <v>14</v>
      </c>
      <c r="D649" s="514">
        <v>37373.040000000001</v>
      </c>
      <c r="E649" s="520"/>
      <c r="F649" s="520"/>
      <c r="G649" s="583"/>
      <c r="H649" s="566"/>
      <c r="I649" s="507"/>
      <c r="J649" s="507"/>
      <c r="K649" s="507"/>
      <c r="L649" s="507"/>
      <c r="M649" s="507"/>
      <c r="N649" s="507"/>
      <c r="O649" s="507"/>
      <c r="P649" s="507"/>
      <c r="Q649" s="507"/>
      <c r="R649" s="507"/>
      <c r="S649" s="507"/>
      <c r="T649" s="507"/>
      <c r="U649" s="507"/>
      <c r="V649" s="507"/>
      <c r="W649" s="507"/>
      <c r="X649" s="507"/>
      <c r="Y649" s="507"/>
      <c r="Z649" s="507"/>
      <c r="AA649" s="507"/>
      <c r="AB649" s="507"/>
      <c r="AC649" s="507"/>
      <c r="AD649" s="507"/>
      <c r="AE649" s="507"/>
      <c r="AF649" s="507"/>
      <c r="AG649" s="507"/>
      <c r="AH649" s="507"/>
      <c r="AI649" s="507"/>
      <c r="AJ649" s="507"/>
      <c r="AK649" s="507"/>
      <c r="AL649" s="507"/>
      <c r="AM649" s="507"/>
      <c r="AN649" s="507"/>
      <c r="AO649" s="507"/>
      <c r="AP649" s="507"/>
      <c r="AQ649" s="507"/>
      <c r="AR649" s="507"/>
      <c r="AS649" s="507"/>
      <c r="AT649" s="507"/>
      <c r="AU649" s="507"/>
      <c r="AV649" s="507"/>
      <c r="AW649" s="507"/>
      <c r="AX649" s="507"/>
      <c r="AY649" s="507"/>
      <c r="AZ649" s="507"/>
      <c r="BA649" s="507"/>
      <c r="BB649" s="507"/>
    </row>
    <row r="650" spans="1:54" s="524" customFormat="1" ht="24" customHeight="1" x14ac:dyDescent="0.2">
      <c r="A650" s="518">
        <v>7131900012</v>
      </c>
      <c r="B650" s="519" t="s">
        <v>1012</v>
      </c>
      <c r="C650" s="513" t="s">
        <v>14</v>
      </c>
      <c r="D650" s="514">
        <v>54986.82</v>
      </c>
      <c r="E650" s="520"/>
      <c r="F650" s="520"/>
      <c r="G650" s="600"/>
      <c r="H650" s="566"/>
      <c r="I650" s="507"/>
      <c r="J650" s="507"/>
      <c r="K650" s="507"/>
      <c r="L650" s="507"/>
      <c r="M650" s="507"/>
      <c r="N650" s="507"/>
      <c r="O650" s="507"/>
      <c r="P650" s="507"/>
      <c r="Q650" s="507"/>
      <c r="R650" s="507"/>
      <c r="S650" s="507"/>
      <c r="T650" s="507"/>
      <c r="U650" s="507"/>
      <c r="V650" s="507"/>
      <c r="W650" s="507"/>
      <c r="X650" s="507"/>
      <c r="Y650" s="507"/>
      <c r="Z650" s="507"/>
      <c r="AA650" s="507"/>
      <c r="AB650" s="507"/>
      <c r="AC650" s="507"/>
      <c r="AD650" s="507"/>
      <c r="AE650" s="507"/>
      <c r="AF650" s="507"/>
      <c r="AG650" s="507"/>
      <c r="AH650" s="507"/>
      <c r="AI650" s="507"/>
      <c r="AJ650" s="507"/>
      <c r="AK650" s="507"/>
      <c r="AL650" s="507"/>
      <c r="AM650" s="507"/>
      <c r="AN650" s="507"/>
      <c r="AO650" s="507"/>
      <c r="AP650" s="507"/>
      <c r="AQ650" s="507"/>
      <c r="AR650" s="507"/>
      <c r="AS650" s="507"/>
      <c r="AT650" s="507"/>
      <c r="AU650" s="507"/>
      <c r="AV650" s="507"/>
      <c r="AW650" s="507"/>
      <c r="AX650" s="507"/>
      <c r="AY650" s="507"/>
      <c r="AZ650" s="507"/>
      <c r="BA650" s="507"/>
      <c r="BB650" s="507"/>
    </row>
    <row r="651" spans="1:54" s="524" customFormat="1" ht="36" customHeight="1" x14ac:dyDescent="0.2">
      <c r="A651" s="518">
        <v>7131900014</v>
      </c>
      <c r="B651" s="519" t="s">
        <v>1013</v>
      </c>
      <c r="C651" s="513" t="s">
        <v>14</v>
      </c>
      <c r="D651" s="514">
        <v>12441.94</v>
      </c>
      <c r="E651" s="520"/>
      <c r="F651" s="520"/>
      <c r="G651" s="600"/>
      <c r="H651" s="566"/>
      <c r="I651" s="507"/>
      <c r="J651" s="507"/>
      <c r="K651" s="507"/>
      <c r="L651" s="507"/>
      <c r="M651" s="507"/>
      <c r="N651" s="507"/>
      <c r="O651" s="507"/>
      <c r="P651" s="507"/>
      <c r="Q651" s="507"/>
      <c r="R651" s="507"/>
      <c r="S651" s="507"/>
      <c r="T651" s="507"/>
      <c r="U651" s="507"/>
      <c r="V651" s="507"/>
      <c r="W651" s="507"/>
      <c r="X651" s="507"/>
      <c r="Y651" s="507"/>
      <c r="Z651" s="507"/>
      <c r="AA651" s="507"/>
      <c r="AB651" s="507"/>
      <c r="AC651" s="507"/>
      <c r="AD651" s="507"/>
      <c r="AE651" s="507"/>
      <c r="AF651" s="507"/>
      <c r="AG651" s="507"/>
      <c r="AH651" s="507"/>
      <c r="AI651" s="507"/>
      <c r="AJ651" s="507"/>
      <c r="AK651" s="507"/>
      <c r="AL651" s="507"/>
      <c r="AM651" s="507"/>
      <c r="AN651" s="507"/>
      <c r="AO651" s="507"/>
      <c r="AP651" s="507"/>
      <c r="AQ651" s="507"/>
      <c r="AR651" s="507"/>
      <c r="AS651" s="507"/>
      <c r="AT651" s="507"/>
      <c r="AU651" s="507"/>
      <c r="AV651" s="507"/>
      <c r="AW651" s="507"/>
      <c r="AX651" s="507"/>
      <c r="AY651" s="507"/>
      <c r="AZ651" s="507"/>
      <c r="BA651" s="507"/>
      <c r="BB651" s="507"/>
    </row>
    <row r="652" spans="1:54" s="524" customFormat="1" ht="29.25" customHeight="1" x14ac:dyDescent="0.2">
      <c r="A652" s="551">
        <v>7131900015</v>
      </c>
      <c r="B652" s="519" t="s">
        <v>1657</v>
      </c>
      <c r="C652" s="513" t="s">
        <v>14</v>
      </c>
      <c r="D652" s="514">
        <v>58500</v>
      </c>
      <c r="E652" s="520"/>
      <c r="F652" s="520"/>
      <c r="G652" s="600"/>
      <c r="H652" s="566"/>
      <c r="I652" s="507"/>
      <c r="J652" s="507"/>
      <c r="K652" s="507"/>
      <c r="L652" s="507"/>
      <c r="M652" s="507"/>
      <c r="N652" s="507"/>
      <c r="O652" s="507"/>
      <c r="P652" s="507"/>
      <c r="Q652" s="507"/>
      <c r="R652" s="507"/>
      <c r="S652" s="507"/>
      <c r="T652" s="507"/>
      <c r="U652" s="507"/>
      <c r="V652" s="507"/>
      <c r="W652" s="507"/>
      <c r="X652" s="507"/>
      <c r="Y652" s="507"/>
      <c r="Z652" s="507"/>
      <c r="AA652" s="507"/>
      <c r="AB652" s="507"/>
      <c r="AC652" s="507"/>
      <c r="AD652" s="507"/>
      <c r="AE652" s="507"/>
      <c r="AF652" s="507"/>
      <c r="AG652" s="507"/>
      <c r="AH652" s="507"/>
      <c r="AI652" s="507"/>
      <c r="AJ652" s="507"/>
      <c r="AK652" s="507"/>
      <c r="AL652" s="507"/>
      <c r="AM652" s="507"/>
      <c r="AN652" s="507"/>
      <c r="AO652" s="507"/>
      <c r="AP652" s="507"/>
      <c r="AQ652" s="507"/>
      <c r="AR652" s="507"/>
      <c r="AS652" s="507"/>
      <c r="AT652" s="507"/>
      <c r="AU652" s="507"/>
      <c r="AV652" s="507"/>
      <c r="AW652" s="507"/>
      <c r="AX652" s="507"/>
      <c r="AY652" s="507"/>
      <c r="AZ652" s="507"/>
      <c r="BA652" s="507"/>
      <c r="BB652" s="507"/>
    </row>
    <row r="653" spans="1:54" s="524" customFormat="1" ht="24" customHeight="1" x14ac:dyDescent="0.2">
      <c r="A653" s="518">
        <v>7131960919</v>
      </c>
      <c r="B653" s="519" t="s">
        <v>1014</v>
      </c>
      <c r="C653" s="513" t="s">
        <v>14</v>
      </c>
      <c r="D653" s="514">
        <v>41628.99</v>
      </c>
      <c r="E653" s="520"/>
      <c r="F653" s="520"/>
      <c r="G653" s="515"/>
      <c r="H653" s="566"/>
      <c r="I653" s="507"/>
      <c r="J653" s="507"/>
      <c r="K653" s="507"/>
      <c r="L653" s="507"/>
      <c r="M653" s="507"/>
      <c r="N653" s="507"/>
      <c r="O653" s="507"/>
      <c r="P653" s="507"/>
      <c r="Q653" s="507"/>
      <c r="R653" s="507"/>
      <c r="S653" s="507"/>
      <c r="T653" s="507"/>
      <c r="U653" s="507"/>
      <c r="V653" s="507"/>
      <c r="W653" s="507"/>
      <c r="X653" s="507"/>
      <c r="Y653" s="507"/>
      <c r="Z653" s="507"/>
      <c r="AA653" s="507"/>
      <c r="AB653" s="507"/>
      <c r="AC653" s="507"/>
      <c r="AD653" s="507"/>
      <c r="AE653" s="507"/>
      <c r="AF653" s="507"/>
      <c r="AG653" s="507"/>
      <c r="AH653" s="507"/>
      <c r="AI653" s="507"/>
      <c r="AJ653" s="507"/>
      <c r="AK653" s="507"/>
      <c r="AL653" s="507"/>
      <c r="AM653" s="507"/>
      <c r="AN653" s="507"/>
      <c r="AO653" s="507"/>
      <c r="AP653" s="507"/>
      <c r="AQ653" s="507"/>
      <c r="AR653" s="507"/>
      <c r="AS653" s="507"/>
      <c r="AT653" s="507"/>
      <c r="AU653" s="507"/>
      <c r="AV653" s="507"/>
      <c r="AW653" s="507"/>
      <c r="AX653" s="507"/>
      <c r="AY653" s="507"/>
      <c r="AZ653" s="507"/>
      <c r="BA653" s="507"/>
      <c r="BB653" s="507"/>
    </row>
    <row r="654" spans="1:54" ht="24" customHeight="1" x14ac:dyDescent="0.2">
      <c r="A654" s="608">
        <v>7130870040</v>
      </c>
      <c r="B654" s="576" t="s">
        <v>1015</v>
      </c>
      <c r="C654" s="609" t="s">
        <v>10</v>
      </c>
      <c r="D654" s="514">
        <v>91.32</v>
      </c>
      <c r="E654" s="520"/>
      <c r="F654" s="520"/>
      <c r="G654" s="515"/>
      <c r="H654" s="566"/>
    </row>
    <row r="655" spans="1:54" ht="24" customHeight="1" x14ac:dyDescent="0.2">
      <c r="A655" s="608">
        <v>7130640039</v>
      </c>
      <c r="B655" s="610" t="s">
        <v>1016</v>
      </c>
      <c r="C655" s="609" t="s">
        <v>10</v>
      </c>
      <c r="D655" s="514">
        <v>36.96</v>
      </c>
      <c r="E655" s="610" t="s">
        <v>1017</v>
      </c>
      <c r="F655" s="520"/>
      <c r="G655" s="536"/>
      <c r="H655" s="566"/>
    </row>
    <row r="656" spans="1:54" ht="24" customHeight="1" x14ac:dyDescent="0.2">
      <c r="A656" s="585">
        <v>7132444008</v>
      </c>
      <c r="B656" s="529" t="s">
        <v>1018</v>
      </c>
      <c r="C656" s="611" t="s">
        <v>6</v>
      </c>
      <c r="D656" s="514">
        <v>10.88</v>
      </c>
      <c r="E656" s="520"/>
      <c r="F656" s="520"/>
      <c r="G656" s="515"/>
      <c r="H656" s="566"/>
    </row>
    <row r="657" spans="1:54" ht="24" customHeight="1" x14ac:dyDescent="0.2">
      <c r="A657" s="585">
        <v>7130820013</v>
      </c>
      <c r="B657" s="529" t="s">
        <v>1019</v>
      </c>
      <c r="C657" s="611" t="s">
        <v>6</v>
      </c>
      <c r="D657" s="514">
        <v>209.57</v>
      </c>
      <c r="E657" s="520"/>
      <c r="F657" s="520"/>
      <c r="G657" s="529"/>
      <c r="H657" s="566"/>
    </row>
    <row r="658" spans="1:54" ht="24" customHeight="1" x14ac:dyDescent="0.2">
      <c r="A658" s="518">
        <v>7131930110</v>
      </c>
      <c r="B658" s="579" t="s">
        <v>1020</v>
      </c>
      <c r="C658" s="513" t="s">
        <v>14</v>
      </c>
      <c r="D658" s="514">
        <v>1660.15</v>
      </c>
      <c r="E658" s="520"/>
      <c r="F658" s="520"/>
      <c r="G658" s="521"/>
      <c r="H658" s="566"/>
    </row>
    <row r="659" spans="1:54" ht="24" customHeight="1" x14ac:dyDescent="0.2">
      <c r="A659" s="518">
        <v>7131930111</v>
      </c>
      <c r="B659" s="579" t="s">
        <v>1021</v>
      </c>
      <c r="C659" s="513" t="s">
        <v>14</v>
      </c>
      <c r="D659" s="514">
        <v>2375.9299999999998</v>
      </c>
      <c r="E659" s="520"/>
      <c r="F659" s="520"/>
      <c r="G659" s="521"/>
      <c r="H659" s="566"/>
    </row>
    <row r="660" spans="1:54" ht="26.25" customHeight="1" x14ac:dyDescent="0.2">
      <c r="A660" s="518">
        <v>7130800001</v>
      </c>
      <c r="B660" s="579" t="s">
        <v>1022</v>
      </c>
      <c r="C660" s="520" t="s">
        <v>14</v>
      </c>
      <c r="D660" s="514">
        <v>3195.95</v>
      </c>
      <c r="E660" s="520"/>
      <c r="F660" s="520"/>
      <c r="G660" s="513" t="s">
        <v>1960</v>
      </c>
      <c r="H660" s="566"/>
    </row>
    <row r="661" spans="1:54" ht="27.75" customHeight="1" x14ac:dyDescent="0.2">
      <c r="A661" s="518">
        <v>7130800002</v>
      </c>
      <c r="B661" s="579" t="s">
        <v>1023</v>
      </c>
      <c r="C661" s="520" t="s">
        <v>14</v>
      </c>
      <c r="D661" s="514">
        <v>7887.84</v>
      </c>
      <c r="E661" s="520"/>
      <c r="F661" s="520"/>
      <c r="G661" s="513" t="s">
        <v>1960</v>
      </c>
      <c r="H661" s="566"/>
    </row>
    <row r="662" spans="1:54" ht="24" customHeight="1" x14ac:dyDescent="0.2">
      <c r="A662" s="608">
        <v>7130820001</v>
      </c>
      <c r="B662" s="576" t="s">
        <v>1024</v>
      </c>
      <c r="C662" s="586" t="s">
        <v>53</v>
      </c>
      <c r="D662" s="514">
        <v>244.34</v>
      </c>
      <c r="E662" s="609"/>
      <c r="F662" s="609"/>
      <c r="G662" s="521"/>
      <c r="H662" s="566"/>
    </row>
    <row r="663" spans="1:54" ht="23.25" customHeight="1" x14ac:dyDescent="0.2">
      <c r="A663" s="608">
        <v>7130820002</v>
      </c>
      <c r="B663" s="576" t="s">
        <v>1025</v>
      </c>
      <c r="C663" s="586" t="s">
        <v>53</v>
      </c>
      <c r="D663" s="514">
        <v>756.31</v>
      </c>
      <c r="E663" s="609"/>
      <c r="F663" s="609"/>
      <c r="G663" s="521"/>
      <c r="H663" s="566"/>
    </row>
    <row r="664" spans="1:54" ht="33" customHeight="1" x14ac:dyDescent="0.2">
      <c r="A664" s="608">
        <v>7130820020</v>
      </c>
      <c r="B664" s="529" t="s">
        <v>1026</v>
      </c>
      <c r="C664" s="586" t="s">
        <v>53</v>
      </c>
      <c r="D664" s="514">
        <v>122.72</v>
      </c>
      <c r="E664" s="609"/>
      <c r="F664" s="609"/>
      <c r="G664" s="521"/>
      <c r="H664" s="566"/>
    </row>
    <row r="665" spans="1:54" s="524" customFormat="1" ht="24" customHeight="1" x14ac:dyDescent="0.2">
      <c r="A665" s="518">
        <v>7131930220</v>
      </c>
      <c r="B665" s="519" t="s">
        <v>1027</v>
      </c>
      <c r="C665" s="513" t="s">
        <v>14</v>
      </c>
      <c r="D665" s="514">
        <v>7728.49</v>
      </c>
      <c r="E665" s="520"/>
      <c r="F665" s="520"/>
      <c r="G665" s="565"/>
      <c r="H665" s="566"/>
      <c r="I665" s="507"/>
      <c r="J665" s="507"/>
      <c r="K665" s="507"/>
      <c r="L665" s="507"/>
      <c r="M665" s="507"/>
      <c r="N665" s="507"/>
      <c r="O665" s="507"/>
      <c r="P665" s="507"/>
      <c r="Q665" s="507"/>
      <c r="R665" s="507"/>
      <c r="S665" s="507"/>
      <c r="T665" s="507"/>
      <c r="U665" s="507"/>
      <c r="V665" s="507"/>
      <c r="W665" s="507"/>
      <c r="X665" s="507"/>
      <c r="Y665" s="507"/>
      <c r="Z665" s="507"/>
      <c r="AA665" s="507"/>
      <c r="AB665" s="507"/>
      <c r="AC665" s="507"/>
      <c r="AD665" s="507"/>
      <c r="AE665" s="507"/>
      <c r="AF665" s="507"/>
      <c r="AG665" s="507"/>
      <c r="AH665" s="507"/>
      <c r="AI665" s="507"/>
      <c r="AJ665" s="507"/>
      <c r="AK665" s="507"/>
      <c r="AL665" s="507"/>
      <c r="AM665" s="507"/>
      <c r="AN665" s="507"/>
      <c r="AO665" s="507"/>
      <c r="AP665" s="507"/>
      <c r="AQ665" s="507"/>
      <c r="AR665" s="507"/>
      <c r="AS665" s="507"/>
      <c r="AT665" s="507"/>
      <c r="AU665" s="507"/>
      <c r="AV665" s="507"/>
      <c r="AW665" s="507"/>
      <c r="AX665" s="507"/>
      <c r="AY665" s="507"/>
      <c r="AZ665" s="507"/>
      <c r="BA665" s="507"/>
      <c r="BB665" s="507"/>
    </row>
    <row r="666" spans="1:54" s="524" customFormat="1" ht="24" customHeight="1" x14ac:dyDescent="0.2">
      <c r="A666" s="518">
        <v>7131930320</v>
      </c>
      <c r="B666" s="519" t="s">
        <v>1028</v>
      </c>
      <c r="C666" s="513" t="s">
        <v>14</v>
      </c>
      <c r="D666" s="514">
        <v>14850.13</v>
      </c>
      <c r="E666" s="520"/>
      <c r="F666" s="520"/>
      <c r="G666" s="565"/>
      <c r="H666" s="566"/>
      <c r="I666" s="507"/>
      <c r="J666" s="507"/>
      <c r="K666" s="507"/>
      <c r="L666" s="507"/>
      <c r="M666" s="507"/>
      <c r="N666" s="507"/>
      <c r="O666" s="507"/>
      <c r="P666" s="507"/>
      <c r="Q666" s="507"/>
      <c r="R666" s="507"/>
      <c r="S666" s="507"/>
      <c r="T666" s="507"/>
      <c r="U666" s="507"/>
      <c r="V666" s="507"/>
      <c r="W666" s="507"/>
      <c r="X666" s="507"/>
      <c r="Y666" s="507"/>
      <c r="Z666" s="507"/>
      <c r="AA666" s="507"/>
      <c r="AB666" s="507"/>
      <c r="AC666" s="507"/>
      <c r="AD666" s="507"/>
      <c r="AE666" s="507"/>
      <c r="AF666" s="507"/>
      <c r="AG666" s="507"/>
      <c r="AH666" s="507"/>
      <c r="AI666" s="507"/>
      <c r="AJ666" s="507"/>
      <c r="AK666" s="507"/>
      <c r="AL666" s="507"/>
      <c r="AM666" s="507"/>
      <c r="AN666" s="507"/>
      <c r="AO666" s="507"/>
      <c r="AP666" s="507"/>
      <c r="AQ666" s="507"/>
      <c r="AR666" s="507"/>
      <c r="AS666" s="507"/>
      <c r="AT666" s="507"/>
      <c r="AU666" s="507"/>
      <c r="AV666" s="507"/>
      <c r="AW666" s="507"/>
      <c r="AX666" s="507"/>
      <c r="AY666" s="507"/>
      <c r="AZ666" s="507"/>
      <c r="BA666" s="507"/>
      <c r="BB666" s="507"/>
    </row>
    <row r="667" spans="1:54" ht="26.25" customHeight="1" x14ac:dyDescent="0.2">
      <c r="A667" s="518">
        <v>7130800032</v>
      </c>
      <c r="B667" s="519" t="s">
        <v>1029</v>
      </c>
      <c r="C667" s="554" t="s">
        <v>6</v>
      </c>
      <c r="D667" s="514">
        <v>2673.3600000000019</v>
      </c>
      <c r="E667" s="520"/>
      <c r="F667" s="520"/>
      <c r="G667" s="513" t="s">
        <v>1960</v>
      </c>
      <c r="H667" s="566"/>
    </row>
    <row r="668" spans="1:54" ht="27" customHeight="1" x14ac:dyDescent="0.2">
      <c r="A668" s="511">
        <v>7130311023</v>
      </c>
      <c r="B668" s="519" t="s">
        <v>1030</v>
      </c>
      <c r="C668" s="513" t="s">
        <v>84</v>
      </c>
      <c r="D668" s="514">
        <v>30.58</v>
      </c>
      <c r="E668" s="519" t="s">
        <v>1031</v>
      </c>
      <c r="F668" s="519"/>
      <c r="G668" s="521"/>
      <c r="H668" s="566"/>
    </row>
    <row r="669" spans="1:54" ht="27" customHeight="1" x14ac:dyDescent="0.2">
      <c r="A669" s="511">
        <v>7130311024</v>
      </c>
      <c r="B669" s="519" t="s">
        <v>1032</v>
      </c>
      <c r="C669" s="513" t="s">
        <v>84</v>
      </c>
      <c r="D669" s="514">
        <v>36.69</v>
      </c>
      <c r="E669" s="519" t="s">
        <v>1033</v>
      </c>
      <c r="F669" s="519"/>
      <c r="G669" s="521"/>
      <c r="H669" s="566"/>
    </row>
    <row r="670" spans="1:54" ht="27" customHeight="1" x14ac:dyDescent="0.2">
      <c r="A670" s="511">
        <v>7130311025</v>
      </c>
      <c r="B670" s="519" t="s">
        <v>1034</v>
      </c>
      <c r="C670" s="513" t="s">
        <v>84</v>
      </c>
      <c r="D670" s="514">
        <v>53.51</v>
      </c>
      <c r="E670" s="519" t="s">
        <v>1035</v>
      </c>
      <c r="F670" s="519"/>
      <c r="G670" s="521"/>
      <c r="H670" s="566"/>
    </row>
    <row r="671" spans="1:54" ht="27" customHeight="1" x14ac:dyDescent="0.2">
      <c r="A671" s="511">
        <v>7130311026</v>
      </c>
      <c r="B671" s="519" t="s">
        <v>1036</v>
      </c>
      <c r="C671" s="513" t="s">
        <v>84</v>
      </c>
      <c r="D671" s="514">
        <v>64.209999999999994</v>
      </c>
      <c r="E671" s="519" t="s">
        <v>1037</v>
      </c>
      <c r="F671" s="519"/>
      <c r="G671" s="521"/>
      <c r="H671" s="566"/>
    </row>
    <row r="672" spans="1:54" ht="27" customHeight="1" x14ac:dyDescent="0.2">
      <c r="A672" s="511">
        <v>7130311027</v>
      </c>
      <c r="B672" s="519" t="s">
        <v>1038</v>
      </c>
      <c r="C672" s="513" t="s">
        <v>84</v>
      </c>
      <c r="D672" s="514">
        <v>77.98</v>
      </c>
      <c r="E672" s="519" t="s">
        <v>1039</v>
      </c>
      <c r="F672" s="519"/>
      <c r="G672" s="521"/>
      <c r="H672" s="566"/>
    </row>
    <row r="673" spans="1:54" ht="27" customHeight="1" x14ac:dyDescent="0.2">
      <c r="A673" s="511">
        <v>7130311028</v>
      </c>
      <c r="B673" s="519" t="s">
        <v>1040</v>
      </c>
      <c r="C673" s="513" t="s">
        <v>84</v>
      </c>
      <c r="D673" s="514">
        <v>93.27</v>
      </c>
      <c r="E673" s="519" t="s">
        <v>1041</v>
      </c>
      <c r="F673" s="519"/>
      <c r="G673" s="521"/>
      <c r="H673" s="566"/>
    </row>
    <row r="674" spans="1:54" ht="27" customHeight="1" x14ac:dyDescent="0.2">
      <c r="A674" s="511">
        <v>7130311029</v>
      </c>
      <c r="B674" s="519" t="s">
        <v>1042</v>
      </c>
      <c r="C674" s="513" t="s">
        <v>84</v>
      </c>
      <c r="D674" s="514">
        <v>122.33</v>
      </c>
      <c r="E674" s="519" t="s">
        <v>1043</v>
      </c>
      <c r="F674" s="519"/>
      <c r="G674" s="521"/>
      <c r="H674" s="566"/>
    </row>
    <row r="675" spans="1:54" ht="27" customHeight="1" x14ac:dyDescent="0.2">
      <c r="A675" s="511">
        <v>7130311030</v>
      </c>
      <c r="B675" s="519" t="s">
        <v>1044</v>
      </c>
      <c r="C675" s="513" t="s">
        <v>84</v>
      </c>
      <c r="D675" s="514">
        <v>155.96</v>
      </c>
      <c r="E675" s="519" t="s">
        <v>1045</v>
      </c>
      <c r="F675" s="519"/>
      <c r="G675" s="521"/>
      <c r="H675" s="566"/>
    </row>
    <row r="676" spans="1:54" s="524" customFormat="1" ht="27" customHeight="1" x14ac:dyDescent="0.2">
      <c r="A676" s="511">
        <v>7130311085</v>
      </c>
      <c r="B676" s="519" t="s">
        <v>1046</v>
      </c>
      <c r="C676" s="513" t="s">
        <v>34</v>
      </c>
      <c r="D676" s="514">
        <v>235640.51</v>
      </c>
      <c r="E676" s="519" t="s">
        <v>1046</v>
      </c>
      <c r="F676" s="519"/>
      <c r="G676" s="536"/>
      <c r="H676" s="566"/>
      <c r="I676" s="507"/>
      <c r="J676" s="507"/>
      <c r="K676" s="507"/>
      <c r="L676" s="507"/>
      <c r="M676" s="507"/>
      <c r="N676" s="507"/>
      <c r="O676" s="507"/>
      <c r="P676" s="507"/>
      <c r="Q676" s="507"/>
      <c r="R676" s="507"/>
      <c r="S676" s="507"/>
      <c r="T676" s="507"/>
      <c r="U676" s="507"/>
      <c r="V676" s="507"/>
      <c r="W676" s="507"/>
      <c r="X676" s="507"/>
      <c r="Y676" s="507"/>
      <c r="Z676" s="507"/>
      <c r="AA676" s="507"/>
      <c r="AB676" s="507"/>
      <c r="AC676" s="507"/>
      <c r="AD676" s="507"/>
      <c r="AE676" s="507"/>
      <c r="AF676" s="507"/>
      <c r="AG676" s="507"/>
      <c r="AH676" s="507"/>
      <c r="AI676" s="507"/>
      <c r="AJ676" s="507"/>
      <c r="AK676" s="507"/>
      <c r="AL676" s="507"/>
      <c r="AM676" s="507"/>
      <c r="AN676" s="507"/>
      <c r="AO676" s="507"/>
      <c r="AP676" s="507"/>
      <c r="AQ676" s="507"/>
      <c r="AR676" s="507"/>
      <c r="AS676" s="507"/>
      <c r="AT676" s="507"/>
      <c r="AU676" s="507"/>
      <c r="AV676" s="507"/>
      <c r="AW676" s="507"/>
      <c r="AX676" s="507"/>
      <c r="AY676" s="507"/>
      <c r="AZ676" s="507"/>
      <c r="BA676" s="507"/>
      <c r="BB676" s="507"/>
    </row>
    <row r="677" spans="1:54" s="524" customFormat="1" ht="51" x14ac:dyDescent="0.2">
      <c r="A677" s="511">
        <v>7132210017</v>
      </c>
      <c r="B677" s="519" t="s">
        <v>1658</v>
      </c>
      <c r="C677" s="513" t="s">
        <v>14</v>
      </c>
      <c r="D677" s="514">
        <v>77971.19</v>
      </c>
      <c r="E677" s="519" t="s">
        <v>1047</v>
      </c>
      <c r="F677" s="522" t="s">
        <v>66</v>
      </c>
      <c r="G677" s="612"/>
      <c r="H677" s="566"/>
      <c r="I677" s="507"/>
      <c r="J677" s="507"/>
      <c r="K677" s="507"/>
      <c r="L677" s="507"/>
      <c r="M677" s="507"/>
      <c r="N677" s="507"/>
      <c r="O677" s="507"/>
      <c r="P677" s="507"/>
      <c r="Q677" s="507"/>
      <c r="R677" s="507"/>
      <c r="S677" s="507"/>
      <c r="T677" s="507"/>
      <c r="U677" s="507"/>
      <c r="V677" s="507"/>
      <c r="W677" s="507"/>
      <c r="X677" s="507"/>
      <c r="Y677" s="507"/>
      <c r="Z677" s="507"/>
      <c r="AA677" s="507"/>
      <c r="AB677" s="507"/>
      <c r="AC677" s="507"/>
      <c r="AD677" s="507"/>
      <c r="AE677" s="507"/>
      <c r="AF677" s="507"/>
      <c r="AG677" s="507"/>
      <c r="AH677" s="507"/>
      <c r="AI677" s="507"/>
      <c r="AJ677" s="507"/>
      <c r="AK677" s="507"/>
      <c r="AL677" s="507"/>
      <c r="AM677" s="507"/>
      <c r="AN677" s="507"/>
      <c r="AO677" s="507"/>
      <c r="AP677" s="507"/>
      <c r="AQ677" s="507"/>
      <c r="AR677" s="507"/>
      <c r="AS677" s="507"/>
      <c r="AT677" s="507"/>
      <c r="AU677" s="507"/>
      <c r="AV677" s="507"/>
      <c r="AW677" s="507"/>
      <c r="AX677" s="507"/>
      <c r="AY677" s="507"/>
      <c r="AZ677" s="507"/>
      <c r="BA677" s="507"/>
      <c r="BB677" s="507"/>
    </row>
    <row r="678" spans="1:54" s="524" customFormat="1" ht="51" x14ac:dyDescent="0.2">
      <c r="A678" s="511">
        <v>7132210018</v>
      </c>
      <c r="B678" s="519" t="s">
        <v>1659</v>
      </c>
      <c r="C678" s="513" t="s">
        <v>14</v>
      </c>
      <c r="D678" s="514">
        <v>65499.1</v>
      </c>
      <c r="E678" s="519" t="s">
        <v>1048</v>
      </c>
      <c r="F678" s="522" t="s">
        <v>66</v>
      </c>
      <c r="G678" s="519"/>
      <c r="H678" s="566"/>
      <c r="I678" s="507"/>
      <c r="J678" s="507"/>
      <c r="K678" s="507"/>
      <c r="L678" s="507"/>
      <c r="M678" s="507"/>
      <c r="N678" s="507"/>
      <c r="O678" s="507"/>
      <c r="P678" s="507"/>
      <c r="Q678" s="507"/>
      <c r="R678" s="507"/>
      <c r="S678" s="507"/>
      <c r="T678" s="507"/>
      <c r="U678" s="507"/>
      <c r="V678" s="507"/>
      <c r="W678" s="507"/>
      <c r="X678" s="507"/>
      <c r="Y678" s="507"/>
      <c r="Z678" s="507"/>
      <c r="AA678" s="507"/>
      <c r="AB678" s="507"/>
      <c r="AC678" s="507"/>
      <c r="AD678" s="507"/>
      <c r="AE678" s="507"/>
      <c r="AF678" s="507"/>
      <c r="AG678" s="507"/>
      <c r="AH678" s="507"/>
      <c r="AI678" s="507"/>
      <c r="AJ678" s="507"/>
      <c r="AK678" s="507"/>
      <c r="AL678" s="507"/>
      <c r="AM678" s="507"/>
      <c r="AN678" s="507"/>
      <c r="AO678" s="507"/>
      <c r="AP678" s="507"/>
      <c r="AQ678" s="507"/>
      <c r="AR678" s="507"/>
      <c r="AS678" s="507"/>
      <c r="AT678" s="507"/>
      <c r="AU678" s="507"/>
      <c r="AV678" s="507"/>
      <c r="AW678" s="507"/>
      <c r="AX678" s="507"/>
      <c r="AY678" s="507"/>
      <c r="AZ678" s="507"/>
      <c r="BA678" s="507"/>
      <c r="BB678" s="507"/>
    </row>
    <row r="679" spans="1:54" s="524" customFormat="1" ht="51" x14ac:dyDescent="0.2">
      <c r="A679" s="511">
        <v>7132210019</v>
      </c>
      <c r="B679" s="519" t="s">
        <v>1660</v>
      </c>
      <c r="C679" s="513" t="s">
        <v>14</v>
      </c>
      <c r="D679" s="514">
        <v>126268.02</v>
      </c>
      <c r="E679" s="519" t="s">
        <v>1049</v>
      </c>
      <c r="F679" s="522" t="s">
        <v>66</v>
      </c>
      <c r="G679" s="519"/>
      <c r="H679" s="566"/>
      <c r="I679" s="507"/>
      <c r="J679" s="507"/>
      <c r="K679" s="507"/>
      <c r="L679" s="507"/>
      <c r="M679" s="507"/>
      <c r="N679" s="507"/>
      <c r="O679" s="507"/>
      <c r="P679" s="507"/>
      <c r="Q679" s="507"/>
      <c r="R679" s="507"/>
      <c r="S679" s="507"/>
      <c r="T679" s="507"/>
      <c r="U679" s="507"/>
      <c r="V679" s="507"/>
      <c r="W679" s="507"/>
      <c r="X679" s="507"/>
      <c r="Y679" s="507"/>
      <c r="Z679" s="507"/>
      <c r="AA679" s="507"/>
      <c r="AB679" s="507"/>
      <c r="AC679" s="507"/>
      <c r="AD679" s="507"/>
      <c r="AE679" s="507"/>
      <c r="AF679" s="507"/>
      <c r="AG679" s="507"/>
      <c r="AH679" s="507"/>
      <c r="AI679" s="507"/>
      <c r="AJ679" s="507"/>
      <c r="AK679" s="507"/>
      <c r="AL679" s="507"/>
      <c r="AM679" s="507"/>
      <c r="AN679" s="507"/>
      <c r="AO679" s="507"/>
      <c r="AP679" s="507"/>
      <c r="AQ679" s="507"/>
      <c r="AR679" s="507"/>
      <c r="AS679" s="507"/>
      <c r="AT679" s="507"/>
      <c r="AU679" s="507"/>
      <c r="AV679" s="507"/>
      <c r="AW679" s="507"/>
      <c r="AX679" s="507"/>
      <c r="AY679" s="507"/>
      <c r="AZ679" s="507"/>
      <c r="BA679" s="507"/>
      <c r="BB679" s="507"/>
    </row>
    <row r="680" spans="1:54" s="524" customFormat="1" ht="51" x14ac:dyDescent="0.2">
      <c r="A680" s="511">
        <v>7132210020</v>
      </c>
      <c r="B680" s="519" t="s">
        <v>1661</v>
      </c>
      <c r="C680" s="513" t="s">
        <v>14</v>
      </c>
      <c r="D680" s="514">
        <v>166046.29999999999</v>
      </c>
      <c r="E680" s="519" t="s">
        <v>1050</v>
      </c>
      <c r="F680" s="522" t="s">
        <v>66</v>
      </c>
      <c r="G680" s="519"/>
      <c r="H680" s="566"/>
      <c r="I680" s="507"/>
      <c r="J680" s="507"/>
      <c r="K680" s="507"/>
      <c r="L680" s="507"/>
      <c r="M680" s="507"/>
      <c r="N680" s="507"/>
      <c r="O680" s="507"/>
      <c r="P680" s="507"/>
      <c r="Q680" s="507"/>
      <c r="R680" s="507"/>
      <c r="S680" s="507"/>
      <c r="T680" s="507"/>
      <c r="U680" s="507"/>
      <c r="V680" s="507"/>
      <c r="W680" s="507"/>
      <c r="X680" s="507"/>
      <c r="Y680" s="507"/>
      <c r="Z680" s="507"/>
      <c r="AA680" s="507"/>
      <c r="AB680" s="507"/>
      <c r="AC680" s="507"/>
      <c r="AD680" s="507"/>
      <c r="AE680" s="507"/>
      <c r="AF680" s="507"/>
      <c r="AG680" s="507"/>
      <c r="AH680" s="507"/>
      <c r="AI680" s="507"/>
      <c r="AJ680" s="507"/>
      <c r="AK680" s="507"/>
      <c r="AL680" s="507"/>
      <c r="AM680" s="507"/>
      <c r="AN680" s="507"/>
      <c r="AO680" s="507"/>
      <c r="AP680" s="507"/>
      <c r="AQ680" s="507"/>
      <c r="AR680" s="507"/>
      <c r="AS680" s="507"/>
      <c r="AT680" s="507"/>
      <c r="AU680" s="507"/>
      <c r="AV680" s="507"/>
      <c r="AW680" s="507"/>
      <c r="AX680" s="507"/>
      <c r="AY680" s="507"/>
      <c r="AZ680" s="507"/>
      <c r="BA680" s="507"/>
      <c r="BB680" s="507"/>
    </row>
    <row r="681" spans="1:54" s="524" customFormat="1" ht="51" x14ac:dyDescent="0.2">
      <c r="A681" s="511">
        <v>7132210021</v>
      </c>
      <c r="B681" s="519" t="s">
        <v>1662</v>
      </c>
      <c r="C681" s="513" t="s">
        <v>14</v>
      </c>
      <c r="D681" s="514">
        <v>346912.44</v>
      </c>
      <c r="E681" s="519" t="s">
        <v>1051</v>
      </c>
      <c r="F681" s="522" t="s">
        <v>66</v>
      </c>
      <c r="G681" s="519"/>
      <c r="H681" s="566"/>
      <c r="I681" s="507"/>
      <c r="J681" s="507"/>
      <c r="K681" s="507"/>
      <c r="L681" s="507"/>
      <c r="M681" s="507"/>
      <c r="N681" s="507"/>
      <c r="O681" s="507"/>
      <c r="P681" s="507"/>
      <c r="Q681" s="507"/>
      <c r="R681" s="507"/>
      <c r="S681" s="507"/>
      <c r="T681" s="507"/>
      <c r="U681" s="507"/>
      <c r="V681" s="507"/>
      <c r="W681" s="507"/>
      <c r="X681" s="507"/>
      <c r="Y681" s="507"/>
      <c r="Z681" s="507"/>
      <c r="AA681" s="507"/>
      <c r="AB681" s="507"/>
      <c r="AC681" s="507"/>
      <c r="AD681" s="507"/>
      <c r="AE681" s="507"/>
      <c r="AF681" s="507"/>
      <c r="AG681" s="507"/>
      <c r="AH681" s="507"/>
      <c r="AI681" s="507"/>
      <c r="AJ681" s="507"/>
      <c r="AK681" s="507"/>
      <c r="AL681" s="507"/>
      <c r="AM681" s="507"/>
      <c r="AN681" s="507"/>
      <c r="AO681" s="507"/>
      <c r="AP681" s="507"/>
      <c r="AQ681" s="507"/>
      <c r="AR681" s="507"/>
      <c r="AS681" s="507"/>
      <c r="AT681" s="507"/>
      <c r="AU681" s="507"/>
      <c r="AV681" s="507"/>
      <c r="AW681" s="507"/>
      <c r="AX681" s="507"/>
      <c r="AY681" s="507"/>
      <c r="AZ681" s="507"/>
      <c r="BA681" s="507"/>
      <c r="BB681" s="507"/>
    </row>
    <row r="682" spans="1:54" s="524" customFormat="1" ht="51" x14ac:dyDescent="0.2">
      <c r="A682" s="511">
        <v>7132220081</v>
      </c>
      <c r="B682" s="519" t="s">
        <v>1663</v>
      </c>
      <c r="C682" s="513" t="s">
        <v>14</v>
      </c>
      <c r="D682" s="514">
        <v>937399.72</v>
      </c>
      <c r="E682" s="519"/>
      <c r="F682" s="522" t="s">
        <v>66</v>
      </c>
      <c r="G682" s="519"/>
      <c r="H682" s="566"/>
      <c r="I682" s="507"/>
      <c r="J682" s="507"/>
      <c r="K682" s="507"/>
      <c r="L682" s="507"/>
      <c r="M682" s="507"/>
      <c r="N682" s="507"/>
      <c r="O682" s="507"/>
      <c r="P682" s="507"/>
      <c r="Q682" s="507"/>
      <c r="R682" s="507"/>
      <c r="S682" s="507"/>
      <c r="T682" s="507"/>
      <c r="U682" s="507"/>
      <c r="V682" s="507"/>
      <c r="W682" s="507"/>
      <c r="X682" s="507"/>
      <c r="Y682" s="507"/>
      <c r="Z682" s="507"/>
      <c r="AA682" s="507"/>
      <c r="AB682" s="507"/>
      <c r="AC682" s="507"/>
      <c r="AD682" s="507"/>
      <c r="AE682" s="507"/>
      <c r="AF682" s="507"/>
      <c r="AG682" s="507"/>
      <c r="AH682" s="507"/>
      <c r="AI682" s="507"/>
      <c r="AJ682" s="507"/>
      <c r="AK682" s="507"/>
      <c r="AL682" s="507"/>
      <c r="AM682" s="507"/>
      <c r="AN682" s="507"/>
      <c r="AO682" s="507"/>
      <c r="AP682" s="507"/>
      <c r="AQ682" s="507"/>
      <c r="AR682" s="507"/>
      <c r="AS682" s="507"/>
      <c r="AT682" s="507"/>
      <c r="AU682" s="507"/>
      <c r="AV682" s="507"/>
      <c r="AW682" s="507"/>
      <c r="AX682" s="507"/>
      <c r="AY682" s="507"/>
      <c r="AZ682" s="507"/>
      <c r="BA682" s="507"/>
      <c r="BB682" s="507"/>
    </row>
    <row r="683" spans="1:54" s="524" customFormat="1" ht="51" x14ac:dyDescent="0.2">
      <c r="A683" s="511">
        <v>7132220082</v>
      </c>
      <c r="B683" s="519" t="s">
        <v>1664</v>
      </c>
      <c r="C683" s="513" t="s">
        <v>14</v>
      </c>
      <c r="D683" s="514">
        <v>1331201.1100000001</v>
      </c>
      <c r="E683" s="519"/>
      <c r="F683" s="522" t="s">
        <v>66</v>
      </c>
      <c r="G683" s="519"/>
      <c r="H683" s="566"/>
      <c r="I683" s="507"/>
      <c r="J683" s="507"/>
      <c r="K683" s="507"/>
      <c r="L683" s="507"/>
      <c r="M683" s="507"/>
      <c r="N683" s="507"/>
      <c r="O683" s="507"/>
      <c r="P683" s="507"/>
      <c r="Q683" s="507"/>
      <c r="R683" s="507"/>
      <c r="S683" s="507"/>
      <c r="T683" s="507"/>
      <c r="U683" s="507"/>
      <c r="V683" s="507"/>
      <c r="W683" s="507"/>
      <c r="X683" s="507"/>
      <c r="Y683" s="507"/>
      <c r="Z683" s="507"/>
      <c r="AA683" s="507"/>
      <c r="AB683" s="507"/>
      <c r="AC683" s="507"/>
      <c r="AD683" s="507"/>
      <c r="AE683" s="507"/>
      <c r="AF683" s="507"/>
      <c r="AG683" s="507"/>
      <c r="AH683" s="507"/>
      <c r="AI683" s="507"/>
      <c r="AJ683" s="507"/>
      <c r="AK683" s="507"/>
      <c r="AL683" s="507"/>
      <c r="AM683" s="507"/>
      <c r="AN683" s="507"/>
      <c r="AO683" s="507"/>
      <c r="AP683" s="507"/>
      <c r="AQ683" s="507"/>
      <c r="AR683" s="507"/>
      <c r="AS683" s="507"/>
      <c r="AT683" s="507"/>
      <c r="AU683" s="507"/>
      <c r="AV683" s="507"/>
      <c r="AW683" s="507"/>
      <c r="AX683" s="507"/>
      <c r="AY683" s="507"/>
      <c r="AZ683" s="507"/>
      <c r="BA683" s="507"/>
      <c r="BB683" s="507"/>
    </row>
    <row r="684" spans="1:54" s="524" customFormat="1" ht="51" x14ac:dyDescent="0.2">
      <c r="A684" s="511">
        <v>7132210022</v>
      </c>
      <c r="B684" s="519" t="s">
        <v>1665</v>
      </c>
      <c r="C684" s="513" t="s">
        <v>14</v>
      </c>
      <c r="D684" s="514">
        <v>81269.62</v>
      </c>
      <c r="E684" s="519"/>
      <c r="F684" s="522"/>
      <c r="G684" s="519"/>
      <c r="H684" s="566"/>
      <c r="I684" s="507"/>
      <c r="J684" s="507"/>
      <c r="K684" s="507"/>
      <c r="L684" s="507"/>
      <c r="M684" s="507"/>
      <c r="N684" s="507"/>
      <c r="O684" s="507"/>
      <c r="P684" s="507"/>
      <c r="Q684" s="507"/>
      <c r="R684" s="507"/>
      <c r="S684" s="507"/>
      <c r="T684" s="507"/>
      <c r="U684" s="507"/>
      <c r="V684" s="507"/>
      <c r="W684" s="507"/>
      <c r="X684" s="507"/>
      <c r="Y684" s="507"/>
      <c r="Z684" s="507"/>
      <c r="AA684" s="507"/>
      <c r="AB684" s="507"/>
      <c r="AC684" s="507"/>
      <c r="AD684" s="507"/>
      <c r="AE684" s="507"/>
      <c r="AF684" s="507"/>
      <c r="AG684" s="507"/>
      <c r="AH684" s="507"/>
      <c r="AI684" s="507"/>
      <c r="AJ684" s="507"/>
      <c r="AK684" s="507"/>
      <c r="AL684" s="507"/>
      <c r="AM684" s="507"/>
      <c r="AN684" s="507"/>
      <c r="AO684" s="507"/>
      <c r="AP684" s="507"/>
      <c r="AQ684" s="507"/>
      <c r="AR684" s="507"/>
      <c r="AS684" s="507"/>
      <c r="AT684" s="507"/>
      <c r="AU684" s="507"/>
      <c r="AV684" s="507"/>
      <c r="AW684" s="507"/>
      <c r="AX684" s="507"/>
      <c r="AY684" s="507"/>
      <c r="AZ684" s="507"/>
      <c r="BA684" s="507"/>
      <c r="BB684" s="507"/>
    </row>
    <row r="685" spans="1:54" s="524" customFormat="1" ht="51" x14ac:dyDescent="0.2">
      <c r="A685" s="511">
        <v>7132210023</v>
      </c>
      <c r="B685" s="519" t="s">
        <v>1666</v>
      </c>
      <c r="C685" s="513" t="s">
        <v>14</v>
      </c>
      <c r="D685" s="514">
        <v>139753.12</v>
      </c>
      <c r="E685" s="519"/>
      <c r="F685" s="522"/>
      <c r="G685" s="613"/>
      <c r="H685" s="566"/>
      <c r="I685" s="507"/>
      <c r="J685" s="507"/>
      <c r="K685" s="507"/>
      <c r="L685" s="507"/>
      <c r="M685" s="507"/>
      <c r="N685" s="507"/>
      <c r="O685" s="507"/>
      <c r="P685" s="507"/>
      <c r="Q685" s="507"/>
      <c r="R685" s="507"/>
      <c r="S685" s="507"/>
      <c r="T685" s="507"/>
      <c r="U685" s="507"/>
      <c r="V685" s="507"/>
      <c r="W685" s="507"/>
      <c r="X685" s="507"/>
      <c r="Y685" s="507"/>
      <c r="Z685" s="507"/>
      <c r="AA685" s="507"/>
      <c r="AB685" s="507"/>
      <c r="AC685" s="507"/>
      <c r="AD685" s="507"/>
      <c r="AE685" s="507"/>
      <c r="AF685" s="507"/>
      <c r="AG685" s="507"/>
      <c r="AH685" s="507"/>
      <c r="AI685" s="507"/>
      <c r="AJ685" s="507"/>
      <c r="AK685" s="507"/>
      <c r="AL685" s="507"/>
      <c r="AM685" s="507"/>
      <c r="AN685" s="507"/>
      <c r="AO685" s="507"/>
      <c r="AP685" s="507"/>
      <c r="AQ685" s="507"/>
      <c r="AR685" s="507"/>
      <c r="AS685" s="507"/>
      <c r="AT685" s="507"/>
      <c r="AU685" s="507"/>
      <c r="AV685" s="507"/>
      <c r="AW685" s="507"/>
      <c r="AX685" s="507"/>
      <c r="AY685" s="507"/>
      <c r="AZ685" s="507"/>
      <c r="BA685" s="507"/>
      <c r="BB685" s="507"/>
    </row>
    <row r="686" spans="1:54" s="524" customFormat="1" ht="63.75" x14ac:dyDescent="0.2">
      <c r="A686" s="511">
        <v>7132210024</v>
      </c>
      <c r="B686" s="519" t="s">
        <v>1667</v>
      </c>
      <c r="C686" s="513" t="s">
        <v>14</v>
      </c>
      <c r="D686" s="514">
        <v>167006.10999999999</v>
      </c>
      <c r="E686" s="519"/>
      <c r="F686" s="522"/>
      <c r="G686" s="613"/>
      <c r="H686" s="566"/>
      <c r="I686" s="507"/>
      <c r="J686" s="507"/>
      <c r="K686" s="507"/>
      <c r="L686" s="507"/>
      <c r="M686" s="507"/>
      <c r="N686" s="507"/>
      <c r="O686" s="507"/>
      <c r="P686" s="507"/>
      <c r="Q686" s="507"/>
      <c r="R686" s="507"/>
      <c r="S686" s="507"/>
      <c r="T686" s="507"/>
      <c r="U686" s="507"/>
      <c r="V686" s="507"/>
      <c r="W686" s="507"/>
      <c r="X686" s="507"/>
      <c r="Y686" s="507"/>
      <c r="Z686" s="507"/>
      <c r="AA686" s="507"/>
      <c r="AB686" s="507"/>
      <c r="AC686" s="507"/>
      <c r="AD686" s="507"/>
      <c r="AE686" s="507"/>
      <c r="AF686" s="507"/>
      <c r="AG686" s="507"/>
      <c r="AH686" s="507"/>
      <c r="AI686" s="507"/>
      <c r="AJ686" s="507"/>
      <c r="AK686" s="507"/>
      <c r="AL686" s="507"/>
      <c r="AM686" s="507"/>
      <c r="AN686" s="507"/>
      <c r="AO686" s="507"/>
      <c r="AP686" s="507"/>
      <c r="AQ686" s="507"/>
      <c r="AR686" s="507"/>
      <c r="AS686" s="507"/>
      <c r="AT686" s="507"/>
      <c r="AU686" s="507"/>
      <c r="AV686" s="507"/>
      <c r="AW686" s="507"/>
      <c r="AX686" s="507"/>
      <c r="AY686" s="507"/>
      <c r="AZ686" s="507"/>
      <c r="BA686" s="507"/>
      <c r="BB686" s="507"/>
    </row>
    <row r="687" spans="1:54" s="524" customFormat="1" ht="63.75" x14ac:dyDescent="0.2">
      <c r="A687" s="511">
        <v>7132210025</v>
      </c>
      <c r="B687" s="519" t="s">
        <v>1668</v>
      </c>
      <c r="C687" s="513" t="s">
        <v>14</v>
      </c>
      <c r="D687" s="514">
        <v>365978.57</v>
      </c>
      <c r="E687" s="519"/>
      <c r="F687" s="515"/>
      <c r="G687" s="515"/>
      <c r="H687" s="566"/>
      <c r="I687" s="507"/>
      <c r="J687" s="507"/>
      <c r="K687" s="507"/>
      <c r="L687" s="507"/>
      <c r="M687" s="507"/>
      <c r="N687" s="507"/>
      <c r="O687" s="507"/>
      <c r="P687" s="507"/>
      <c r="Q687" s="507"/>
      <c r="R687" s="507"/>
      <c r="S687" s="507"/>
      <c r="T687" s="507"/>
      <c r="U687" s="507"/>
      <c r="V687" s="507"/>
      <c r="W687" s="507"/>
      <c r="X687" s="507"/>
      <c r="Y687" s="507"/>
      <c r="Z687" s="507"/>
      <c r="AA687" s="507"/>
      <c r="AB687" s="507"/>
      <c r="AC687" s="507"/>
      <c r="AD687" s="507"/>
      <c r="AE687" s="507"/>
      <c r="AF687" s="507"/>
      <c r="AG687" s="507"/>
      <c r="AH687" s="507"/>
      <c r="AI687" s="507"/>
      <c r="AJ687" s="507"/>
      <c r="AK687" s="507"/>
      <c r="AL687" s="507"/>
      <c r="AM687" s="507"/>
      <c r="AN687" s="507"/>
      <c r="AO687" s="507"/>
      <c r="AP687" s="507"/>
      <c r="AQ687" s="507"/>
      <c r="AR687" s="507"/>
      <c r="AS687" s="507"/>
      <c r="AT687" s="507"/>
      <c r="AU687" s="507"/>
      <c r="AV687" s="507"/>
      <c r="AW687" s="507"/>
      <c r="AX687" s="507"/>
      <c r="AY687" s="507"/>
      <c r="AZ687" s="507"/>
      <c r="BA687" s="507"/>
      <c r="BB687" s="507"/>
    </row>
    <row r="688" spans="1:54" s="524" customFormat="1" ht="51" x14ac:dyDescent="0.2">
      <c r="A688" s="511">
        <v>7132210027</v>
      </c>
      <c r="B688" s="519" t="s">
        <v>1669</v>
      </c>
      <c r="C688" s="513" t="s">
        <v>14</v>
      </c>
      <c r="D688" s="514">
        <v>853265.84</v>
      </c>
      <c r="E688" s="519"/>
      <c r="F688" s="522"/>
      <c r="G688" s="613"/>
      <c r="H688" s="566"/>
      <c r="I688" s="507"/>
      <c r="J688" s="507"/>
      <c r="K688" s="507"/>
      <c r="L688" s="507"/>
      <c r="M688" s="507"/>
      <c r="N688" s="507"/>
      <c r="O688" s="507"/>
      <c r="P688" s="507"/>
      <c r="Q688" s="507"/>
      <c r="R688" s="507"/>
      <c r="S688" s="507"/>
      <c r="T688" s="507"/>
      <c r="U688" s="507"/>
      <c r="V688" s="507"/>
      <c r="W688" s="507"/>
      <c r="X688" s="507"/>
      <c r="Y688" s="507"/>
      <c r="Z688" s="507"/>
      <c r="AA688" s="507"/>
      <c r="AB688" s="507"/>
      <c r="AC688" s="507"/>
      <c r="AD688" s="507"/>
      <c r="AE688" s="507"/>
      <c r="AF688" s="507"/>
      <c r="AG688" s="507"/>
      <c r="AH688" s="507"/>
      <c r="AI688" s="507"/>
      <c r="AJ688" s="507"/>
      <c r="AK688" s="507"/>
      <c r="AL688" s="507"/>
      <c r="AM688" s="507"/>
      <c r="AN688" s="507"/>
      <c r="AO688" s="507"/>
      <c r="AP688" s="507"/>
      <c r="AQ688" s="507"/>
      <c r="AR688" s="507"/>
      <c r="AS688" s="507"/>
      <c r="AT688" s="507"/>
      <c r="AU688" s="507"/>
      <c r="AV688" s="507"/>
      <c r="AW688" s="507"/>
      <c r="AX688" s="507"/>
      <c r="AY688" s="507"/>
      <c r="AZ688" s="507"/>
      <c r="BA688" s="507"/>
      <c r="BB688" s="507"/>
    </row>
    <row r="689" spans="1:54" s="524" customFormat="1" ht="63.75" x14ac:dyDescent="0.2">
      <c r="A689" s="614">
        <v>7132210028</v>
      </c>
      <c r="B689" s="615" t="s">
        <v>1670</v>
      </c>
      <c r="C689" s="513" t="s">
        <v>14</v>
      </c>
      <c r="D689" s="514">
        <v>81211.25</v>
      </c>
      <c r="E689" s="519"/>
      <c r="F689" s="513"/>
      <c r="G689" s="613"/>
      <c r="H689" s="566"/>
      <c r="I689" s="507"/>
      <c r="J689" s="507"/>
      <c r="K689" s="507"/>
      <c r="L689" s="507"/>
      <c r="M689" s="507"/>
      <c r="N689" s="507"/>
      <c r="O689" s="507"/>
      <c r="P689" s="507"/>
      <c r="Q689" s="507"/>
      <c r="R689" s="507"/>
      <c r="S689" s="507"/>
      <c r="T689" s="507"/>
      <c r="U689" s="507"/>
      <c r="V689" s="507"/>
      <c r="W689" s="507"/>
      <c r="X689" s="507"/>
      <c r="Y689" s="507"/>
      <c r="Z689" s="507"/>
      <c r="AA689" s="507"/>
      <c r="AB689" s="507"/>
      <c r="AC689" s="507"/>
      <c r="AD689" s="507"/>
      <c r="AE689" s="507"/>
      <c r="AF689" s="507"/>
      <c r="AG689" s="507"/>
      <c r="AH689" s="507"/>
      <c r="AI689" s="507"/>
      <c r="AJ689" s="507"/>
      <c r="AK689" s="507"/>
      <c r="AL689" s="507"/>
      <c r="AM689" s="507"/>
      <c r="AN689" s="507"/>
      <c r="AO689" s="507"/>
      <c r="AP689" s="507"/>
      <c r="AQ689" s="507"/>
      <c r="AR689" s="507"/>
      <c r="AS689" s="507"/>
      <c r="AT689" s="507"/>
      <c r="AU689" s="507"/>
      <c r="AV689" s="507"/>
      <c r="AW689" s="507"/>
      <c r="AX689" s="507"/>
      <c r="AY689" s="507"/>
      <c r="AZ689" s="507"/>
      <c r="BA689" s="507"/>
      <c r="BB689" s="507"/>
    </row>
    <row r="690" spans="1:54" s="524" customFormat="1" ht="63.75" x14ac:dyDescent="0.2">
      <c r="A690" s="616">
        <v>7132210029</v>
      </c>
      <c r="B690" s="617" t="s">
        <v>1671</v>
      </c>
      <c r="C690" s="513" t="s">
        <v>14</v>
      </c>
      <c r="D690" s="514">
        <v>145769.67000000001</v>
      </c>
      <c r="E690" s="519"/>
      <c r="F690" s="513"/>
      <c r="G690" s="613"/>
      <c r="H690" s="566"/>
      <c r="I690" s="507"/>
      <c r="J690" s="507"/>
      <c r="K690" s="507"/>
      <c r="L690" s="507"/>
      <c r="M690" s="507"/>
      <c r="N690" s="507"/>
      <c r="O690" s="507"/>
      <c r="P690" s="507"/>
      <c r="Q690" s="507"/>
      <c r="R690" s="507"/>
      <c r="S690" s="507"/>
      <c r="T690" s="507"/>
      <c r="U690" s="507"/>
      <c r="V690" s="507"/>
      <c r="W690" s="507"/>
      <c r="X690" s="507"/>
      <c r="Y690" s="507"/>
      <c r="Z690" s="507"/>
      <c r="AA690" s="507"/>
      <c r="AB690" s="507"/>
      <c r="AC690" s="507"/>
      <c r="AD690" s="507"/>
      <c r="AE690" s="507"/>
      <c r="AF690" s="507"/>
      <c r="AG690" s="507"/>
      <c r="AH690" s="507"/>
      <c r="AI690" s="507"/>
      <c r="AJ690" s="507"/>
      <c r="AK690" s="507"/>
      <c r="AL690" s="507"/>
      <c r="AM690" s="507"/>
      <c r="AN690" s="507"/>
      <c r="AO690" s="507"/>
      <c r="AP690" s="507"/>
      <c r="AQ690" s="507"/>
      <c r="AR690" s="507"/>
      <c r="AS690" s="507"/>
      <c r="AT690" s="507"/>
      <c r="AU690" s="507"/>
      <c r="AV690" s="507"/>
      <c r="AW690" s="507"/>
      <c r="AX690" s="507"/>
      <c r="AY690" s="507"/>
      <c r="AZ690" s="507"/>
      <c r="BA690" s="507"/>
      <c r="BB690" s="507"/>
    </row>
    <row r="691" spans="1:54" s="524" customFormat="1" ht="63.75" x14ac:dyDescent="0.2">
      <c r="A691" s="616">
        <v>7132210030</v>
      </c>
      <c r="B691" s="617" t="s">
        <v>1672</v>
      </c>
      <c r="C691" s="513" t="s">
        <v>14</v>
      </c>
      <c r="D691" s="514">
        <v>189019.87</v>
      </c>
      <c r="E691" s="519"/>
      <c r="F691" s="513"/>
      <c r="G691" s="613"/>
      <c r="H691" s="566"/>
      <c r="I691" s="507"/>
      <c r="J691" s="507"/>
      <c r="K691" s="507"/>
      <c r="L691" s="507"/>
      <c r="M691" s="507"/>
      <c r="N691" s="507"/>
      <c r="O691" s="507"/>
      <c r="P691" s="507"/>
      <c r="Q691" s="507"/>
      <c r="R691" s="507"/>
      <c r="S691" s="507"/>
      <c r="T691" s="507"/>
      <c r="U691" s="507"/>
      <c r="V691" s="507"/>
      <c r="W691" s="507"/>
      <c r="X691" s="507"/>
      <c r="Y691" s="507"/>
      <c r="Z691" s="507"/>
      <c r="AA691" s="507"/>
      <c r="AB691" s="507"/>
      <c r="AC691" s="507"/>
      <c r="AD691" s="507"/>
      <c r="AE691" s="507"/>
      <c r="AF691" s="507"/>
      <c r="AG691" s="507"/>
      <c r="AH691" s="507"/>
      <c r="AI691" s="507"/>
      <c r="AJ691" s="507"/>
      <c r="AK691" s="507"/>
      <c r="AL691" s="507"/>
      <c r="AM691" s="507"/>
      <c r="AN691" s="507"/>
      <c r="AO691" s="507"/>
      <c r="AP691" s="507"/>
      <c r="AQ691" s="507"/>
      <c r="AR691" s="507"/>
      <c r="AS691" s="507"/>
      <c r="AT691" s="507"/>
      <c r="AU691" s="507"/>
      <c r="AV691" s="507"/>
      <c r="AW691" s="507"/>
      <c r="AX691" s="507"/>
      <c r="AY691" s="507"/>
      <c r="AZ691" s="507"/>
      <c r="BA691" s="507"/>
      <c r="BB691" s="507"/>
    </row>
    <row r="692" spans="1:54" s="524" customFormat="1" ht="51" x14ac:dyDescent="0.2">
      <c r="A692" s="614">
        <v>7132220085</v>
      </c>
      <c r="B692" s="617" t="s">
        <v>1673</v>
      </c>
      <c r="C692" s="513" t="s">
        <v>14</v>
      </c>
      <c r="D692" s="514">
        <v>951166.23</v>
      </c>
      <c r="E692" s="519"/>
      <c r="F692" s="513"/>
      <c r="G692" s="613"/>
      <c r="H692" s="566"/>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row>
    <row r="693" spans="1:54" s="524" customFormat="1" ht="51" x14ac:dyDescent="0.2">
      <c r="A693" s="616">
        <v>7132220086</v>
      </c>
      <c r="B693" s="617" t="s">
        <v>1674</v>
      </c>
      <c r="C693" s="513" t="s">
        <v>14</v>
      </c>
      <c r="D693" s="514">
        <v>1353934.78</v>
      </c>
      <c r="E693" s="519"/>
      <c r="F693" s="513"/>
      <c r="G693" s="613"/>
      <c r="H693" s="566"/>
      <c r="I693" s="507"/>
      <c r="J693" s="507"/>
      <c r="K693" s="507"/>
      <c r="L693" s="507"/>
      <c r="M693" s="507"/>
      <c r="N693" s="507"/>
      <c r="O693" s="507"/>
      <c r="P693" s="507"/>
      <c r="Q693" s="507"/>
      <c r="R693" s="507"/>
      <c r="S693" s="507"/>
      <c r="T693" s="507"/>
      <c r="U693" s="507"/>
      <c r="V693" s="507"/>
      <c r="W693" s="507"/>
      <c r="X693" s="507"/>
      <c r="Y693" s="507"/>
      <c r="Z693" s="507"/>
      <c r="AA693" s="507"/>
      <c r="AB693" s="507"/>
      <c r="AC693" s="507"/>
      <c r="AD693" s="507"/>
      <c r="AE693" s="507"/>
      <c r="AF693" s="507"/>
      <c r="AG693" s="507"/>
      <c r="AH693" s="507"/>
      <c r="AI693" s="507"/>
      <c r="AJ693" s="507"/>
      <c r="AK693" s="507"/>
      <c r="AL693" s="507"/>
      <c r="AM693" s="507"/>
      <c r="AN693" s="507"/>
      <c r="AO693" s="507"/>
      <c r="AP693" s="507"/>
      <c r="AQ693" s="507"/>
      <c r="AR693" s="507"/>
      <c r="AS693" s="507"/>
      <c r="AT693" s="507"/>
      <c r="AU693" s="507"/>
      <c r="AV693" s="507"/>
      <c r="AW693" s="507"/>
      <c r="AX693" s="507"/>
      <c r="AY693" s="507"/>
      <c r="AZ693" s="507"/>
      <c r="BA693" s="507"/>
      <c r="BB693" s="507"/>
    </row>
    <row r="694" spans="1:54" s="524" customFormat="1" ht="20.25" customHeight="1" x14ac:dyDescent="0.2">
      <c r="A694" s="616">
        <v>7130640008</v>
      </c>
      <c r="B694" s="617" t="s">
        <v>1052</v>
      </c>
      <c r="C694" s="513" t="s">
        <v>14</v>
      </c>
      <c r="D694" s="514">
        <v>0</v>
      </c>
      <c r="E694" s="519"/>
      <c r="F694" s="513"/>
      <c r="G694" s="613" t="s">
        <v>97</v>
      </c>
      <c r="H694" s="566"/>
      <c r="I694" s="507"/>
      <c r="J694" s="507"/>
      <c r="K694" s="507"/>
      <c r="L694" s="507"/>
      <c r="M694" s="507"/>
      <c r="N694" s="507"/>
      <c r="O694" s="507"/>
      <c r="P694" s="507"/>
      <c r="Q694" s="507"/>
      <c r="R694" s="507"/>
      <c r="S694" s="507"/>
      <c r="T694" s="507"/>
      <c r="U694" s="507"/>
      <c r="V694" s="507"/>
      <c r="W694" s="507"/>
      <c r="X694" s="507"/>
      <c r="Y694" s="507"/>
      <c r="Z694" s="507"/>
      <c r="AA694" s="507"/>
      <c r="AB694" s="507"/>
      <c r="AC694" s="507"/>
      <c r="AD694" s="507"/>
      <c r="AE694" s="507"/>
      <c r="AF694" s="507"/>
      <c r="AG694" s="507"/>
      <c r="AH694" s="507"/>
      <c r="AI694" s="507"/>
      <c r="AJ694" s="507"/>
      <c r="AK694" s="507"/>
      <c r="AL694" s="507"/>
      <c r="AM694" s="507"/>
      <c r="AN694" s="507"/>
      <c r="AO694" s="507"/>
      <c r="AP694" s="507"/>
      <c r="AQ694" s="507"/>
      <c r="AR694" s="507"/>
      <c r="AS694" s="507"/>
      <c r="AT694" s="507"/>
      <c r="AU694" s="507"/>
      <c r="AV694" s="507"/>
      <c r="AW694" s="507"/>
      <c r="AX694" s="507"/>
      <c r="AY694" s="507"/>
      <c r="AZ694" s="507"/>
      <c r="BA694" s="507"/>
      <c r="BB694" s="507"/>
    </row>
    <row r="695" spans="1:54" ht="30.75" customHeight="1" x14ac:dyDescent="0.2">
      <c r="A695" s="616">
        <v>7130300055</v>
      </c>
      <c r="B695" s="519" t="s">
        <v>1964</v>
      </c>
      <c r="C695" s="513" t="s">
        <v>14</v>
      </c>
      <c r="D695" s="514">
        <v>173</v>
      </c>
      <c r="E695" s="512"/>
      <c r="F695" s="799" t="s">
        <v>1960</v>
      </c>
      <c r="G695" s="869" t="s">
        <v>1974</v>
      </c>
      <c r="H695" s="566"/>
    </row>
    <row r="696" spans="1:54" ht="28.5" customHeight="1" x14ac:dyDescent="0.2">
      <c r="A696" s="616">
        <v>7130300056</v>
      </c>
      <c r="B696" s="519" t="s">
        <v>1965</v>
      </c>
      <c r="C696" s="513" t="s">
        <v>14</v>
      </c>
      <c r="D696" s="514">
        <v>293</v>
      </c>
      <c r="E696" s="512"/>
      <c r="F696" s="799" t="s">
        <v>1960</v>
      </c>
      <c r="G696" s="869" t="s">
        <v>1974</v>
      </c>
      <c r="H696" s="566"/>
    </row>
    <row r="697" spans="1:54" ht="24" customHeight="1" x14ac:dyDescent="0.2">
      <c r="A697" s="511">
        <v>7131210011</v>
      </c>
      <c r="B697" s="519" t="s">
        <v>1053</v>
      </c>
      <c r="C697" s="513" t="s">
        <v>14</v>
      </c>
      <c r="D697" s="514">
        <v>76.23</v>
      </c>
      <c r="E697" s="512" t="s">
        <v>1054</v>
      </c>
      <c r="F697" s="618"/>
      <c r="G697" s="536"/>
      <c r="H697" s="566"/>
    </row>
    <row r="698" spans="1:54" ht="24" customHeight="1" x14ac:dyDescent="0.2">
      <c r="A698" s="511">
        <v>7131210009</v>
      </c>
      <c r="B698" s="519" t="s">
        <v>1055</v>
      </c>
      <c r="C698" s="513" t="s">
        <v>17</v>
      </c>
      <c r="D698" s="514">
        <v>239.59</v>
      </c>
      <c r="E698" s="519" t="s">
        <v>1055</v>
      </c>
      <c r="F698" s="618"/>
      <c r="G698" s="536"/>
      <c r="H698" s="566"/>
    </row>
    <row r="699" spans="1:54" ht="24" customHeight="1" x14ac:dyDescent="0.2">
      <c r="A699" s="511">
        <v>7131210030</v>
      </c>
      <c r="B699" s="535" t="s">
        <v>1056</v>
      </c>
      <c r="C699" s="619" t="s">
        <v>17</v>
      </c>
      <c r="D699" s="514">
        <v>2466.17</v>
      </c>
      <c r="E699" s="535" t="s">
        <v>1056</v>
      </c>
      <c r="F699" s="618"/>
      <c r="G699" s="536"/>
      <c r="H699" s="566"/>
    </row>
    <row r="700" spans="1:54" ht="24" customHeight="1" x14ac:dyDescent="0.2">
      <c r="A700" s="511">
        <v>7131210031</v>
      </c>
      <c r="B700" s="535" t="s">
        <v>1057</v>
      </c>
      <c r="C700" s="619" t="s">
        <v>17</v>
      </c>
      <c r="D700" s="514">
        <v>3185.78</v>
      </c>
      <c r="E700" s="535" t="s">
        <v>1057</v>
      </c>
      <c r="F700" s="618"/>
      <c r="G700" s="536"/>
      <c r="H700" s="566"/>
    </row>
    <row r="701" spans="1:54" ht="24" customHeight="1" x14ac:dyDescent="0.2">
      <c r="A701" s="511">
        <v>7131210032</v>
      </c>
      <c r="B701" s="535" t="s">
        <v>1058</v>
      </c>
      <c r="C701" s="619" t="s">
        <v>17</v>
      </c>
      <c r="D701" s="514">
        <v>4506.68</v>
      </c>
      <c r="E701" s="535" t="s">
        <v>1058</v>
      </c>
      <c r="F701" s="618"/>
      <c r="G701" s="536"/>
      <c r="H701" s="566"/>
    </row>
    <row r="702" spans="1:54" ht="24" customHeight="1" x14ac:dyDescent="0.2">
      <c r="A702" s="511">
        <v>7131210033</v>
      </c>
      <c r="B702" s="535" t="s">
        <v>1059</v>
      </c>
      <c r="C702" s="619" t="s">
        <v>17</v>
      </c>
      <c r="D702" s="514">
        <v>6124.58</v>
      </c>
      <c r="E702" s="535" t="s">
        <v>1059</v>
      </c>
      <c r="F702" s="618"/>
      <c r="G702" s="536"/>
      <c r="H702" s="566"/>
    </row>
    <row r="703" spans="1:54" ht="24" customHeight="1" x14ac:dyDescent="0.2">
      <c r="A703" s="511">
        <v>7131210034</v>
      </c>
      <c r="B703" s="535" t="s">
        <v>1060</v>
      </c>
      <c r="C703" s="619" t="s">
        <v>17</v>
      </c>
      <c r="D703" s="514">
        <v>10801.4</v>
      </c>
      <c r="E703" s="535" t="s">
        <v>1060</v>
      </c>
      <c r="F703" s="618"/>
      <c r="G703" s="536"/>
      <c r="H703" s="566"/>
    </row>
    <row r="704" spans="1:54" ht="24" customHeight="1" x14ac:dyDescent="0.2">
      <c r="A704" s="511">
        <v>7131210035</v>
      </c>
      <c r="B704" s="535" t="s">
        <v>1061</v>
      </c>
      <c r="C704" s="619" t="s">
        <v>17</v>
      </c>
      <c r="D704" s="514">
        <v>10479.41</v>
      </c>
      <c r="E704" s="535" t="s">
        <v>1061</v>
      </c>
      <c r="F704" s="618"/>
      <c r="G704" s="536"/>
      <c r="H704" s="566"/>
    </row>
    <row r="705" spans="1:54" ht="24" customHeight="1" x14ac:dyDescent="0.2">
      <c r="A705" s="511">
        <v>7131210036</v>
      </c>
      <c r="B705" s="535" t="s">
        <v>1062</v>
      </c>
      <c r="C705" s="619" t="s">
        <v>17</v>
      </c>
      <c r="D705" s="514">
        <v>6998.47</v>
      </c>
      <c r="E705" s="535" t="s">
        <v>1062</v>
      </c>
      <c r="F705" s="618"/>
      <c r="G705" s="536"/>
      <c r="H705" s="566"/>
    </row>
    <row r="706" spans="1:54" customFormat="1" ht="24" customHeight="1" x14ac:dyDescent="0.2">
      <c r="A706" s="560">
        <v>7131210023</v>
      </c>
      <c r="B706" s="226" t="s">
        <v>1063</v>
      </c>
      <c r="C706" s="236" t="s">
        <v>53</v>
      </c>
      <c r="D706" s="514"/>
      <c r="E706" s="223" t="s">
        <v>1064</v>
      </c>
      <c r="F706" s="227"/>
      <c r="G706" s="539" t="s">
        <v>97</v>
      </c>
      <c r="H706" s="33"/>
    </row>
    <row r="707" spans="1:54" customFormat="1" ht="24" customHeight="1" x14ac:dyDescent="0.2">
      <c r="A707" s="560">
        <v>7131210024</v>
      </c>
      <c r="B707" s="226" t="s">
        <v>1065</v>
      </c>
      <c r="C707" s="236" t="s">
        <v>53</v>
      </c>
      <c r="D707" s="514"/>
      <c r="E707" s="223" t="s">
        <v>1066</v>
      </c>
      <c r="F707" s="227"/>
      <c r="G707" s="539" t="s">
        <v>97</v>
      </c>
      <c r="H707" s="33"/>
    </row>
    <row r="708" spans="1:54" customFormat="1" ht="24" customHeight="1" x14ac:dyDescent="0.2">
      <c r="A708" s="560">
        <v>7131210025</v>
      </c>
      <c r="B708" s="226" t="s">
        <v>1067</v>
      </c>
      <c r="C708" s="236" t="s">
        <v>53</v>
      </c>
      <c r="D708" s="514"/>
      <c r="E708" s="223" t="s">
        <v>1068</v>
      </c>
      <c r="F708" s="227"/>
      <c r="G708" s="539" t="s">
        <v>97</v>
      </c>
      <c r="H708" s="33"/>
    </row>
    <row r="709" spans="1:54" ht="32.25" customHeight="1" x14ac:dyDescent="0.2">
      <c r="A709" s="518">
        <v>7131941763</v>
      </c>
      <c r="B709" s="555" t="s">
        <v>1069</v>
      </c>
      <c r="C709" s="520" t="s">
        <v>2</v>
      </c>
      <c r="D709" s="514">
        <v>942179.74</v>
      </c>
      <c r="E709" s="555" t="s">
        <v>1070</v>
      </c>
      <c r="F709" s="520"/>
      <c r="G709" s="521"/>
      <c r="H709" s="566"/>
    </row>
    <row r="710" spans="1:54" ht="32.25" customHeight="1" x14ac:dyDescent="0.2">
      <c r="A710" s="518">
        <v>7131941764</v>
      </c>
      <c r="B710" s="555" t="s">
        <v>1071</v>
      </c>
      <c r="C710" s="520" t="s">
        <v>2</v>
      </c>
      <c r="D710" s="514">
        <v>1338337.02</v>
      </c>
      <c r="E710" s="555" t="s">
        <v>1072</v>
      </c>
      <c r="F710" s="520"/>
      <c r="G710" s="521"/>
      <c r="H710" s="566"/>
    </row>
    <row r="711" spans="1:54" ht="38.25" x14ac:dyDescent="0.2">
      <c r="A711" s="518">
        <v>7131941765</v>
      </c>
      <c r="B711" s="555" t="s">
        <v>1073</v>
      </c>
      <c r="C711" s="520" t="s">
        <v>2</v>
      </c>
      <c r="D711" s="514">
        <v>1727438.02</v>
      </c>
      <c r="E711" s="555" t="s">
        <v>1074</v>
      </c>
      <c r="F711" s="520"/>
      <c r="G711" s="521"/>
      <c r="H711" s="566"/>
    </row>
    <row r="712" spans="1:54" ht="33" customHeight="1" x14ac:dyDescent="0.2">
      <c r="A712" s="518">
        <v>7131941766</v>
      </c>
      <c r="B712" s="555" t="s">
        <v>1075</v>
      </c>
      <c r="C712" s="520" t="s">
        <v>2</v>
      </c>
      <c r="D712" s="514">
        <v>2116539.0299999998</v>
      </c>
      <c r="E712" s="555" t="s">
        <v>1076</v>
      </c>
      <c r="F712" s="520"/>
      <c r="G712" s="521"/>
      <c r="H712" s="566"/>
    </row>
    <row r="713" spans="1:54" ht="24" customHeight="1" x14ac:dyDescent="0.2">
      <c r="A713" s="518">
        <v>7131941767</v>
      </c>
      <c r="B713" s="555" t="s">
        <v>1077</v>
      </c>
      <c r="C713" s="520" t="s">
        <v>2</v>
      </c>
      <c r="D713" s="514">
        <v>339015.14</v>
      </c>
      <c r="E713" s="555" t="s">
        <v>1077</v>
      </c>
      <c r="F713" s="520"/>
      <c r="G713" s="521"/>
      <c r="H713" s="566"/>
    </row>
    <row r="714" spans="1:54" ht="24" customHeight="1" x14ac:dyDescent="0.2">
      <c r="A714" s="518">
        <v>7131941768</v>
      </c>
      <c r="B714" s="555" t="s">
        <v>1078</v>
      </c>
      <c r="C714" s="520" t="s">
        <v>2</v>
      </c>
      <c r="D714" s="514">
        <v>396157.28</v>
      </c>
      <c r="E714" s="555" t="s">
        <v>1078</v>
      </c>
      <c r="F714" s="520"/>
      <c r="G714" s="521"/>
      <c r="H714" s="566"/>
    </row>
    <row r="715" spans="1:54" s="524" customFormat="1" ht="28.5" customHeight="1" x14ac:dyDescent="0.2">
      <c r="A715" s="518">
        <v>7132230028</v>
      </c>
      <c r="B715" s="512" t="s">
        <v>1079</v>
      </c>
      <c r="C715" s="520" t="s">
        <v>14</v>
      </c>
      <c r="D715" s="514">
        <v>247754.7</v>
      </c>
      <c r="E715" s="620" t="s">
        <v>1080</v>
      </c>
      <c r="F715" s="519"/>
      <c r="G715" s="519"/>
      <c r="H715" s="566"/>
      <c r="I715" s="507"/>
      <c r="J715" s="507"/>
      <c r="K715" s="507"/>
      <c r="L715" s="507"/>
      <c r="M715" s="507"/>
      <c r="N715" s="507"/>
      <c r="O715" s="507"/>
      <c r="P715" s="507"/>
      <c r="Q715" s="507"/>
      <c r="R715" s="507"/>
      <c r="S715" s="507"/>
      <c r="T715" s="507"/>
      <c r="U715" s="507"/>
      <c r="V715" s="507"/>
      <c r="W715" s="507"/>
      <c r="X715" s="507"/>
      <c r="Y715" s="507"/>
      <c r="Z715" s="507"/>
      <c r="AA715" s="507"/>
      <c r="AB715" s="507"/>
      <c r="AC715" s="507"/>
      <c r="AD715" s="507"/>
      <c r="AE715" s="507"/>
      <c r="AF715" s="507"/>
      <c r="AG715" s="507"/>
      <c r="AH715" s="507"/>
      <c r="AI715" s="507"/>
      <c r="AJ715" s="507"/>
      <c r="AK715" s="507"/>
      <c r="AL715" s="507"/>
      <c r="AM715" s="507"/>
      <c r="AN715" s="507"/>
      <c r="AO715" s="507"/>
      <c r="AP715" s="507"/>
      <c r="AQ715" s="507"/>
      <c r="AR715" s="507"/>
      <c r="AS715" s="507"/>
      <c r="AT715" s="507"/>
      <c r="AU715" s="507"/>
      <c r="AV715" s="507"/>
      <c r="AW715" s="507"/>
      <c r="AX715" s="507"/>
      <c r="AY715" s="507"/>
      <c r="AZ715" s="507"/>
      <c r="BA715" s="507"/>
      <c r="BB715" s="507"/>
    </row>
    <row r="716" spans="1:54" s="524" customFormat="1" ht="28.5" customHeight="1" x14ac:dyDescent="0.2">
      <c r="A716" s="518">
        <v>7132230029</v>
      </c>
      <c r="B716" s="512" t="s">
        <v>1081</v>
      </c>
      <c r="C716" s="520" t="s">
        <v>14</v>
      </c>
      <c r="D716" s="514">
        <v>247754.7</v>
      </c>
      <c r="E716" s="620" t="s">
        <v>1082</v>
      </c>
      <c r="F716" s="519"/>
      <c r="G716" s="519"/>
      <c r="H716" s="566"/>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7"/>
      <c r="AY716" s="507"/>
      <c r="AZ716" s="507"/>
      <c r="BA716" s="507"/>
      <c r="BB716" s="507"/>
    </row>
    <row r="717" spans="1:54" s="524" customFormat="1" ht="28.5" customHeight="1" x14ac:dyDescent="0.2">
      <c r="A717" s="518">
        <v>7132230030</v>
      </c>
      <c r="B717" s="512" t="s">
        <v>1083</v>
      </c>
      <c r="C717" s="520" t="s">
        <v>14</v>
      </c>
      <c r="D717" s="514">
        <v>247754.7</v>
      </c>
      <c r="E717" s="555" t="s">
        <v>1084</v>
      </c>
      <c r="F717" s="519"/>
      <c r="G717" s="519"/>
      <c r="H717" s="566"/>
      <c r="I717" s="507"/>
      <c r="J717" s="507"/>
      <c r="K717" s="507"/>
      <c r="L717" s="507"/>
      <c r="M717" s="507"/>
      <c r="N717" s="507"/>
      <c r="O717" s="507"/>
      <c r="P717" s="507"/>
      <c r="Q717" s="507"/>
      <c r="R717" s="507"/>
      <c r="S717" s="507"/>
      <c r="T717" s="507"/>
      <c r="U717" s="507"/>
      <c r="V717" s="507"/>
      <c r="W717" s="507"/>
      <c r="X717" s="507"/>
      <c r="Y717" s="507"/>
      <c r="Z717" s="507"/>
      <c r="AA717" s="507"/>
      <c r="AB717" s="507"/>
      <c r="AC717" s="507"/>
      <c r="AD717" s="507"/>
      <c r="AE717" s="507"/>
      <c r="AF717" s="507"/>
      <c r="AG717" s="507"/>
      <c r="AH717" s="507"/>
      <c r="AI717" s="507"/>
      <c r="AJ717" s="507"/>
      <c r="AK717" s="507"/>
      <c r="AL717" s="507"/>
      <c r="AM717" s="507"/>
      <c r="AN717" s="507"/>
      <c r="AO717" s="507"/>
      <c r="AP717" s="507"/>
      <c r="AQ717" s="507"/>
      <c r="AR717" s="507"/>
      <c r="AS717" s="507"/>
      <c r="AT717" s="507"/>
      <c r="AU717" s="507"/>
      <c r="AV717" s="507"/>
      <c r="AW717" s="507"/>
      <c r="AX717" s="507"/>
      <c r="AY717" s="507"/>
      <c r="AZ717" s="507"/>
      <c r="BA717" s="507"/>
      <c r="BB717" s="507"/>
    </row>
    <row r="718" spans="1:54" s="524" customFormat="1" ht="28.5" customHeight="1" x14ac:dyDescent="0.2">
      <c r="A718" s="518">
        <v>7132230031</v>
      </c>
      <c r="B718" s="512" t="s">
        <v>1085</v>
      </c>
      <c r="C718" s="520" t="s">
        <v>14</v>
      </c>
      <c r="D718" s="514">
        <v>118159.93</v>
      </c>
      <c r="E718" s="555" t="s">
        <v>1086</v>
      </c>
      <c r="F718" s="519"/>
      <c r="G718" s="519"/>
      <c r="H718" s="566"/>
      <c r="I718" s="507"/>
      <c r="J718" s="507"/>
      <c r="K718" s="507"/>
      <c r="L718" s="507"/>
      <c r="M718" s="507"/>
      <c r="N718" s="507"/>
      <c r="O718" s="507"/>
      <c r="P718" s="507"/>
      <c r="Q718" s="507"/>
      <c r="R718" s="507"/>
      <c r="S718" s="507"/>
      <c r="T718" s="507"/>
      <c r="U718" s="507"/>
      <c r="V718" s="507"/>
      <c r="W718" s="507"/>
      <c r="X718" s="507"/>
      <c r="Y718" s="507"/>
      <c r="Z718" s="507"/>
      <c r="AA718" s="507"/>
      <c r="AB718" s="507"/>
      <c r="AC718" s="507"/>
      <c r="AD718" s="507"/>
      <c r="AE718" s="507"/>
      <c r="AF718" s="507"/>
      <c r="AG718" s="507"/>
      <c r="AH718" s="507"/>
      <c r="AI718" s="507"/>
      <c r="AJ718" s="507"/>
      <c r="AK718" s="507"/>
      <c r="AL718" s="507"/>
      <c r="AM718" s="507"/>
      <c r="AN718" s="507"/>
      <c r="AO718" s="507"/>
      <c r="AP718" s="507"/>
      <c r="AQ718" s="507"/>
      <c r="AR718" s="507"/>
      <c r="AS718" s="507"/>
      <c r="AT718" s="507"/>
      <c r="AU718" s="507"/>
      <c r="AV718" s="507"/>
      <c r="AW718" s="507"/>
      <c r="AX718" s="507"/>
      <c r="AY718" s="507"/>
      <c r="AZ718" s="507"/>
      <c r="BA718" s="507"/>
      <c r="BB718" s="507"/>
    </row>
    <row r="719" spans="1:54" s="524" customFormat="1" ht="28.5" customHeight="1" x14ac:dyDescent="0.2">
      <c r="A719" s="518">
        <v>7132230020</v>
      </c>
      <c r="B719" s="547" t="s">
        <v>1087</v>
      </c>
      <c r="C719" s="538" t="s">
        <v>14</v>
      </c>
      <c r="D719" s="514">
        <v>118159.93</v>
      </c>
      <c r="E719" s="555" t="s">
        <v>1088</v>
      </c>
      <c r="F719" s="519"/>
      <c r="G719" s="582"/>
      <c r="H719" s="566"/>
      <c r="I719" s="507"/>
      <c r="J719" s="507"/>
      <c r="K719" s="507"/>
      <c r="L719" s="507"/>
      <c r="M719" s="507"/>
      <c r="N719" s="507"/>
      <c r="O719" s="507"/>
      <c r="P719" s="507"/>
      <c r="Q719" s="507"/>
      <c r="R719" s="507"/>
      <c r="S719" s="507"/>
      <c r="T719" s="507"/>
      <c r="U719" s="507"/>
      <c r="V719" s="507"/>
      <c r="W719" s="507"/>
      <c r="X719" s="507"/>
      <c r="Y719" s="507"/>
      <c r="Z719" s="507"/>
      <c r="AA719" s="507"/>
      <c r="AB719" s="507"/>
      <c r="AC719" s="507"/>
      <c r="AD719" s="507"/>
      <c r="AE719" s="507"/>
      <c r="AF719" s="507"/>
      <c r="AG719" s="507"/>
      <c r="AH719" s="507"/>
      <c r="AI719" s="507"/>
      <c r="AJ719" s="507"/>
      <c r="AK719" s="507"/>
      <c r="AL719" s="507"/>
      <c r="AM719" s="507"/>
      <c r="AN719" s="507"/>
      <c r="AO719" s="507"/>
      <c r="AP719" s="507"/>
      <c r="AQ719" s="507"/>
      <c r="AR719" s="507"/>
      <c r="AS719" s="507"/>
      <c r="AT719" s="507"/>
      <c r="AU719" s="507"/>
      <c r="AV719" s="507"/>
      <c r="AW719" s="507"/>
      <c r="AX719" s="507"/>
      <c r="AY719" s="507"/>
      <c r="AZ719" s="507"/>
      <c r="BA719" s="507"/>
      <c r="BB719" s="507"/>
    </row>
    <row r="720" spans="1:54" s="524" customFormat="1" ht="28.5" customHeight="1" x14ac:dyDescent="0.2">
      <c r="A720" s="518">
        <v>7132230010</v>
      </c>
      <c r="B720" s="512" t="s">
        <v>1089</v>
      </c>
      <c r="C720" s="520" t="s">
        <v>14</v>
      </c>
      <c r="D720" s="514">
        <v>118159.93</v>
      </c>
      <c r="E720" s="555" t="s">
        <v>1090</v>
      </c>
      <c r="F720" s="520"/>
      <c r="G720" s="521"/>
      <c r="H720" s="566"/>
      <c r="I720" s="507"/>
      <c r="J720" s="507"/>
      <c r="K720" s="507"/>
      <c r="L720" s="507"/>
      <c r="M720" s="507"/>
      <c r="N720" s="507"/>
      <c r="O720" s="507"/>
      <c r="P720" s="507"/>
      <c r="Q720" s="507"/>
      <c r="R720" s="507"/>
      <c r="S720" s="507"/>
      <c r="T720" s="507"/>
      <c r="U720" s="507"/>
      <c r="V720" s="507"/>
      <c r="W720" s="507"/>
      <c r="X720" s="507"/>
      <c r="Y720" s="507"/>
      <c r="Z720" s="507"/>
      <c r="AA720" s="507"/>
      <c r="AB720" s="507"/>
      <c r="AC720" s="507"/>
      <c r="AD720" s="507"/>
      <c r="AE720" s="507"/>
      <c r="AF720" s="507"/>
      <c r="AG720" s="507"/>
      <c r="AH720" s="507"/>
      <c r="AI720" s="507"/>
      <c r="AJ720" s="507"/>
      <c r="AK720" s="507"/>
      <c r="AL720" s="507"/>
      <c r="AM720" s="507"/>
      <c r="AN720" s="507"/>
      <c r="AO720" s="507"/>
      <c r="AP720" s="507"/>
      <c r="AQ720" s="507"/>
      <c r="AR720" s="507"/>
      <c r="AS720" s="507"/>
      <c r="AT720" s="507"/>
      <c r="AU720" s="507"/>
      <c r="AV720" s="507"/>
      <c r="AW720" s="507"/>
      <c r="AX720" s="507"/>
      <c r="AY720" s="507"/>
      <c r="AZ720" s="507"/>
      <c r="BA720" s="507"/>
      <c r="BB720" s="507"/>
    </row>
    <row r="721" spans="1:8" ht="28.5" customHeight="1" x14ac:dyDescent="0.2">
      <c r="A721" s="518">
        <v>7132230027</v>
      </c>
      <c r="B721" s="547" t="s">
        <v>1091</v>
      </c>
      <c r="C721" s="538" t="s">
        <v>14</v>
      </c>
      <c r="D721" s="514">
        <v>118161.96</v>
      </c>
      <c r="E721" s="555" t="s">
        <v>1092</v>
      </c>
      <c r="F721" s="520"/>
      <c r="G721" s="536"/>
      <c r="H721" s="566"/>
    </row>
    <row r="722" spans="1:8" ht="38.25" x14ac:dyDescent="0.2">
      <c r="A722" s="540">
        <v>7131980004</v>
      </c>
      <c r="B722" s="519" t="s">
        <v>1093</v>
      </c>
      <c r="C722" s="513" t="s">
        <v>24</v>
      </c>
      <c r="D722" s="514">
        <v>286343.86</v>
      </c>
      <c r="E722" s="555"/>
      <c r="F722" s="520"/>
      <c r="G722" s="602"/>
      <c r="H722" s="566"/>
    </row>
    <row r="723" spans="1:8" ht="39" customHeight="1" x14ac:dyDescent="0.2">
      <c r="A723" s="540">
        <v>7131980005</v>
      </c>
      <c r="B723" s="519" t="s">
        <v>1094</v>
      </c>
      <c r="C723" s="513" t="s">
        <v>24</v>
      </c>
      <c r="D723" s="514">
        <v>529487.64</v>
      </c>
      <c r="E723" s="555"/>
      <c r="F723" s="520"/>
      <c r="G723" s="602"/>
      <c r="H723" s="566"/>
    </row>
    <row r="724" spans="1:8" ht="39.75" customHeight="1" x14ac:dyDescent="0.2">
      <c r="A724" s="540">
        <v>7131980006</v>
      </c>
      <c r="B724" s="519" t="s">
        <v>1095</v>
      </c>
      <c r="C724" s="513" t="s">
        <v>24</v>
      </c>
      <c r="D724" s="514">
        <v>642414.32999999996</v>
      </c>
      <c r="E724" s="555"/>
      <c r="F724" s="520"/>
      <c r="G724" s="602"/>
      <c r="H724" s="566"/>
    </row>
    <row r="725" spans="1:8" ht="54.75" customHeight="1" x14ac:dyDescent="0.2">
      <c r="A725" s="540">
        <v>7131980007</v>
      </c>
      <c r="B725" s="519" t="s">
        <v>1096</v>
      </c>
      <c r="C725" s="513" t="s">
        <v>24</v>
      </c>
      <c r="D725" s="514">
        <v>1023681.73</v>
      </c>
      <c r="E725" s="555"/>
      <c r="F725" s="520"/>
      <c r="G725" s="602"/>
      <c r="H725" s="566"/>
    </row>
    <row r="726" spans="1:8" ht="63.75" x14ac:dyDescent="0.2">
      <c r="A726" s="540">
        <v>7131980008</v>
      </c>
      <c r="B726" s="519" t="s">
        <v>1097</v>
      </c>
      <c r="C726" s="513" t="s">
        <v>24</v>
      </c>
      <c r="D726" s="514">
        <v>1618925.4</v>
      </c>
      <c r="E726" s="555"/>
      <c r="F726" s="520"/>
      <c r="G726" s="605"/>
      <c r="H726" s="566"/>
    </row>
    <row r="727" spans="1:8" ht="53.25" customHeight="1" x14ac:dyDescent="0.2">
      <c r="A727" s="540">
        <v>7131941001</v>
      </c>
      <c r="B727" s="604" t="s">
        <v>1156</v>
      </c>
      <c r="C727" s="538" t="s">
        <v>24</v>
      </c>
      <c r="D727" s="514">
        <v>100993.12</v>
      </c>
      <c r="E727" s="555"/>
      <c r="F727" s="520"/>
      <c r="G727" s="621"/>
      <c r="H727" s="566"/>
    </row>
    <row r="728" spans="1:8" ht="76.5" x14ac:dyDescent="0.2">
      <c r="A728" s="540">
        <v>7131941002</v>
      </c>
      <c r="B728" s="604" t="s">
        <v>1161</v>
      </c>
      <c r="C728" s="538" t="s">
        <v>24</v>
      </c>
      <c r="D728" s="514">
        <v>1558450.43</v>
      </c>
      <c r="E728" s="555"/>
      <c r="F728" s="520"/>
      <c r="G728" s="621"/>
      <c r="H728" s="566"/>
    </row>
    <row r="729" spans="1:8" ht="76.5" x14ac:dyDescent="0.2">
      <c r="A729" s="540">
        <v>7131941003</v>
      </c>
      <c r="B729" s="604" t="s">
        <v>1162</v>
      </c>
      <c r="C729" s="538" t="s">
        <v>24</v>
      </c>
      <c r="D729" s="514">
        <v>1269254.07</v>
      </c>
      <c r="E729" s="555"/>
      <c r="F729" s="520"/>
      <c r="G729" s="621"/>
      <c r="H729" s="566"/>
    </row>
    <row r="730" spans="1:8" ht="24" customHeight="1" x14ac:dyDescent="0.2">
      <c r="A730" s="540">
        <v>7131980001</v>
      </c>
      <c r="B730" s="519" t="s">
        <v>1098</v>
      </c>
      <c r="C730" s="513" t="s">
        <v>24</v>
      </c>
      <c r="D730" s="514">
        <v>83930.59</v>
      </c>
      <c r="E730" s="555"/>
      <c r="F730" s="520"/>
      <c r="G730" s="597"/>
      <c r="H730" s="566"/>
    </row>
    <row r="731" spans="1:8" ht="24" customHeight="1" x14ac:dyDescent="0.2">
      <c r="A731" s="518">
        <v>7131920028</v>
      </c>
      <c r="B731" s="519" t="s">
        <v>1099</v>
      </c>
      <c r="C731" s="513" t="s">
        <v>24</v>
      </c>
      <c r="D731" s="514">
        <v>12173.32</v>
      </c>
      <c r="E731" s="555"/>
      <c r="F731" s="520"/>
      <c r="G731" s="597"/>
      <c r="H731" s="566"/>
    </row>
    <row r="732" spans="1:8" ht="40.5" customHeight="1" x14ac:dyDescent="0.2">
      <c r="A732" s="518">
        <v>7132486843</v>
      </c>
      <c r="B732" s="535" t="s">
        <v>1100</v>
      </c>
      <c r="C732" s="513" t="s">
        <v>1101</v>
      </c>
      <c r="D732" s="514">
        <v>9507.9699999999993</v>
      </c>
      <c r="E732" s="555"/>
      <c r="F732" s="520"/>
      <c r="G732" s="536" t="s">
        <v>593</v>
      </c>
      <c r="H732" s="566"/>
    </row>
    <row r="733" spans="1:8" ht="24" customHeight="1" x14ac:dyDescent="0.2">
      <c r="A733" s="518">
        <v>7130840003</v>
      </c>
      <c r="B733" s="519" t="s">
        <v>1102</v>
      </c>
      <c r="C733" s="513" t="s">
        <v>24</v>
      </c>
      <c r="D733" s="514">
        <v>1095.5899999999999</v>
      </c>
      <c r="E733" s="555"/>
      <c r="F733" s="520"/>
      <c r="G733" s="597"/>
      <c r="H733" s="566"/>
    </row>
    <row r="734" spans="1:8" ht="24" customHeight="1" x14ac:dyDescent="0.2">
      <c r="A734" s="518">
        <v>7131950396</v>
      </c>
      <c r="B734" s="556" t="s">
        <v>1103</v>
      </c>
      <c r="C734" s="513" t="s">
        <v>24</v>
      </c>
      <c r="D734" s="514">
        <v>166.46</v>
      </c>
      <c r="E734" s="555"/>
      <c r="F734" s="520"/>
      <c r="G734" s="597"/>
      <c r="H734" s="566"/>
    </row>
    <row r="735" spans="1:8" ht="24" customHeight="1" x14ac:dyDescent="0.2">
      <c r="A735" s="518">
        <v>7132406800</v>
      </c>
      <c r="B735" s="622" t="s">
        <v>1104</v>
      </c>
      <c r="C735" s="552" t="s">
        <v>1101</v>
      </c>
      <c r="D735" s="514">
        <v>11065.53</v>
      </c>
      <c r="E735" s="555"/>
      <c r="F735" s="520"/>
      <c r="G735" s="597"/>
      <c r="H735" s="566"/>
    </row>
    <row r="736" spans="1:8" ht="24" customHeight="1" x14ac:dyDescent="0.2">
      <c r="A736" s="518">
        <v>7131210840</v>
      </c>
      <c r="B736" s="519" t="s">
        <v>1105</v>
      </c>
      <c r="C736" s="513" t="s">
        <v>24</v>
      </c>
      <c r="D736" s="514">
        <v>16959.3</v>
      </c>
      <c r="E736" s="555"/>
      <c r="F736" s="520"/>
      <c r="G736" s="623" t="s">
        <v>1106</v>
      </c>
      <c r="H736" s="566"/>
    </row>
    <row r="737" spans="1:54" ht="28.5" customHeight="1" x14ac:dyDescent="0.2">
      <c r="A737" s="518">
        <v>7132455003</v>
      </c>
      <c r="B737" s="624" t="s">
        <v>1107</v>
      </c>
      <c r="C737" s="513" t="s">
        <v>24</v>
      </c>
      <c r="D737" s="514">
        <v>160.66999999999999</v>
      </c>
      <c r="E737" s="535" t="s">
        <v>1108</v>
      </c>
      <c r="F737" s="520"/>
      <c r="G737" s="536"/>
      <c r="H737" s="566"/>
    </row>
    <row r="738" spans="1:54" ht="27.75" customHeight="1" x14ac:dyDescent="0.2">
      <c r="A738" s="518">
        <v>7132455004</v>
      </c>
      <c r="B738" s="624" t="s">
        <v>1109</v>
      </c>
      <c r="C738" s="513" t="s">
        <v>24</v>
      </c>
      <c r="D738" s="514">
        <v>126.24</v>
      </c>
      <c r="E738" s="535" t="s">
        <v>1110</v>
      </c>
      <c r="F738" s="520"/>
      <c r="G738" s="536"/>
      <c r="H738" s="566"/>
    </row>
    <row r="739" spans="1:54" ht="24" customHeight="1" x14ac:dyDescent="0.2">
      <c r="A739" s="518">
        <v>7131920004</v>
      </c>
      <c r="B739" s="625" t="s">
        <v>1111</v>
      </c>
      <c r="C739" s="513" t="s">
        <v>24</v>
      </c>
      <c r="D739" s="514">
        <v>13.64</v>
      </c>
      <c r="E739" s="535" t="s">
        <v>1111</v>
      </c>
      <c r="F739" s="520"/>
      <c r="G739" s="536"/>
      <c r="H739" s="566"/>
    </row>
    <row r="740" spans="1:54" ht="24" customHeight="1" x14ac:dyDescent="0.2">
      <c r="A740" s="518">
        <v>7131920005</v>
      </c>
      <c r="B740" s="625" t="s">
        <v>1112</v>
      </c>
      <c r="C740" s="513" t="s">
        <v>24</v>
      </c>
      <c r="D740" s="514">
        <v>34.11</v>
      </c>
      <c r="E740" s="626" t="s">
        <v>1112</v>
      </c>
      <c r="F740" s="520"/>
      <c r="G740" s="536"/>
      <c r="H740" s="566"/>
    </row>
    <row r="741" spans="1:54" ht="24" customHeight="1" x14ac:dyDescent="0.2">
      <c r="A741" s="518">
        <v>7131920006</v>
      </c>
      <c r="B741" s="625" t="s">
        <v>1113</v>
      </c>
      <c r="C741" s="513" t="s">
        <v>24</v>
      </c>
      <c r="D741" s="514">
        <v>20.47</v>
      </c>
      <c r="E741" s="626" t="s">
        <v>1113</v>
      </c>
      <c r="F741" s="520"/>
      <c r="G741" s="536"/>
      <c r="H741" s="566"/>
    </row>
    <row r="742" spans="1:54" ht="28.5" customHeight="1" x14ac:dyDescent="0.2">
      <c r="A742" s="518">
        <v>7131390482</v>
      </c>
      <c r="B742" s="627" t="s">
        <v>1114</v>
      </c>
      <c r="C742" s="513" t="s">
        <v>24</v>
      </c>
      <c r="D742" s="514">
        <v>57.38</v>
      </c>
      <c r="E742" s="628" t="s">
        <v>1115</v>
      </c>
      <c r="F742" s="520"/>
      <c r="G742" s="536"/>
      <c r="H742" s="566"/>
    </row>
    <row r="743" spans="1:54" ht="47.25" customHeight="1" x14ac:dyDescent="0.2">
      <c r="A743" s="518">
        <v>7130310081</v>
      </c>
      <c r="B743" s="627" t="s">
        <v>1116</v>
      </c>
      <c r="C743" s="520" t="s">
        <v>9</v>
      </c>
      <c r="D743" s="514">
        <v>9.6</v>
      </c>
      <c r="E743" s="628" t="s">
        <v>1117</v>
      </c>
      <c r="F743" s="520"/>
      <c r="G743" s="536"/>
      <c r="H743" s="566"/>
      <c r="K743" s="629"/>
    </row>
    <row r="744" spans="1:54" ht="29.25" customHeight="1" x14ac:dyDescent="0.2">
      <c r="A744" s="518">
        <v>7132461006</v>
      </c>
      <c r="B744" s="627" t="s">
        <v>1118</v>
      </c>
      <c r="C744" s="520" t="s">
        <v>1119</v>
      </c>
      <c r="D744" s="514">
        <v>6.38</v>
      </c>
      <c r="E744" s="628" t="s">
        <v>1120</v>
      </c>
      <c r="F744" s="520"/>
      <c r="G744" s="536"/>
      <c r="H744" s="566"/>
      <c r="K744" s="629"/>
    </row>
    <row r="745" spans="1:54" ht="24" customHeight="1" x14ac:dyDescent="0.2">
      <c r="A745" s="518">
        <v>7132498054</v>
      </c>
      <c r="B745" s="630" t="s">
        <v>1121</v>
      </c>
      <c r="C745" s="520" t="s">
        <v>24</v>
      </c>
      <c r="D745" s="514">
        <v>6.3</v>
      </c>
      <c r="E745" s="631" t="s">
        <v>1121</v>
      </c>
      <c r="F745" s="520"/>
      <c r="G745" s="536"/>
      <c r="H745" s="566"/>
      <c r="K745" s="629"/>
    </row>
    <row r="746" spans="1:54" ht="24" customHeight="1" x14ac:dyDescent="0.2">
      <c r="A746" s="632">
        <v>7131397216</v>
      </c>
      <c r="B746" s="633" t="s">
        <v>1122</v>
      </c>
      <c r="C746" s="520" t="s">
        <v>10</v>
      </c>
      <c r="D746" s="514">
        <v>241.71</v>
      </c>
      <c r="E746" s="520"/>
      <c r="F746" s="520"/>
      <c r="G746" s="515"/>
      <c r="H746" s="566"/>
      <c r="K746" s="629"/>
    </row>
    <row r="747" spans="1:54" ht="26.25" customHeight="1" x14ac:dyDescent="0.2">
      <c r="A747" s="632">
        <v>7132010551</v>
      </c>
      <c r="B747" s="634" t="s">
        <v>1123</v>
      </c>
      <c r="C747" s="520" t="s">
        <v>24</v>
      </c>
      <c r="D747" s="514">
        <v>9846.82</v>
      </c>
      <c r="E747" s="520"/>
      <c r="F747" s="520"/>
      <c r="G747" s="515"/>
      <c r="H747" s="566"/>
      <c r="K747" s="629"/>
    </row>
    <row r="748" spans="1:54" ht="33" customHeight="1" x14ac:dyDescent="0.2">
      <c r="A748" s="632">
        <v>7132010552</v>
      </c>
      <c r="B748" s="633" t="s">
        <v>1124</v>
      </c>
      <c r="C748" s="520" t="s">
        <v>17</v>
      </c>
      <c r="D748" s="514">
        <v>12320.24</v>
      </c>
      <c r="E748" s="520"/>
      <c r="F748" s="520"/>
      <c r="G748" s="515"/>
      <c r="H748" s="566"/>
      <c r="K748" s="629"/>
    </row>
    <row r="749" spans="1:54" ht="24" customHeight="1" x14ac:dyDescent="0.2">
      <c r="A749" s="635">
        <v>7132478005</v>
      </c>
      <c r="B749" s="633" t="s">
        <v>1125</v>
      </c>
      <c r="C749" s="636" t="s">
        <v>24</v>
      </c>
      <c r="D749" s="514">
        <v>854.11</v>
      </c>
      <c r="E749" s="637" t="s">
        <v>1125</v>
      </c>
      <c r="F749" s="520"/>
      <c r="G749" s="515"/>
      <c r="H749" s="566"/>
      <c r="K749" s="629"/>
    </row>
    <row r="750" spans="1:54" ht="27" customHeight="1" x14ac:dyDescent="0.2">
      <c r="A750" s="518">
        <v>7132089020</v>
      </c>
      <c r="B750" s="633" t="s">
        <v>1126</v>
      </c>
      <c r="C750" s="636" t="s">
        <v>24</v>
      </c>
      <c r="D750" s="514">
        <v>793.26</v>
      </c>
      <c r="E750" s="638" t="s">
        <v>1127</v>
      </c>
      <c r="F750" s="520"/>
      <c r="G750" s="515"/>
      <c r="H750" s="566"/>
      <c r="K750" s="629"/>
    </row>
    <row r="751" spans="1:54" ht="24" customHeight="1" x14ac:dyDescent="0.2">
      <c r="A751" s="518">
        <v>7132200004</v>
      </c>
      <c r="B751" s="555" t="s">
        <v>1128</v>
      </c>
      <c r="C751" s="554" t="s">
        <v>14</v>
      </c>
      <c r="D751" s="514">
        <v>134.03</v>
      </c>
      <c r="E751" s="515"/>
      <c r="F751" s="520" t="s">
        <v>1129</v>
      </c>
      <c r="G751" s="515"/>
      <c r="H751" s="566"/>
      <c r="K751" s="629"/>
    </row>
    <row r="752" spans="1:54" s="524" customFormat="1" ht="30.75" customHeight="1" x14ac:dyDescent="0.2">
      <c r="A752" s="518">
        <v>7131310032</v>
      </c>
      <c r="B752" s="519" t="s">
        <v>1163</v>
      </c>
      <c r="C752" s="636" t="s">
        <v>24</v>
      </c>
      <c r="D752" s="514">
        <v>298532.92</v>
      </c>
      <c r="E752" s="520"/>
      <c r="F752" s="623"/>
      <c r="G752" s="623"/>
      <c r="H752" s="566"/>
      <c r="I752" s="507"/>
      <c r="J752" s="507"/>
      <c r="K752" s="629"/>
      <c r="L752" s="507"/>
      <c r="M752" s="507"/>
      <c r="N752" s="507"/>
      <c r="O752" s="507"/>
      <c r="P752" s="507"/>
      <c r="Q752" s="507"/>
      <c r="R752" s="507"/>
      <c r="S752" s="507"/>
      <c r="T752" s="507"/>
      <c r="U752" s="507"/>
      <c r="V752" s="507"/>
      <c r="W752" s="507"/>
      <c r="X752" s="507"/>
      <c r="Y752" s="507"/>
      <c r="Z752" s="507"/>
      <c r="AA752" s="507"/>
      <c r="AB752" s="507"/>
      <c r="AC752" s="507"/>
      <c r="AD752" s="507"/>
      <c r="AE752" s="507"/>
      <c r="AF752" s="507"/>
      <c r="AG752" s="507"/>
      <c r="AH752" s="507"/>
      <c r="AI752" s="507"/>
      <c r="AJ752" s="507"/>
      <c r="AK752" s="507"/>
      <c r="AL752" s="507"/>
      <c r="AM752" s="507"/>
      <c r="AN752" s="507"/>
      <c r="AO752" s="507"/>
      <c r="AP752" s="507"/>
      <c r="AQ752" s="507"/>
      <c r="AR752" s="507"/>
      <c r="AS752" s="507"/>
      <c r="AT752" s="507"/>
      <c r="AU752" s="507"/>
      <c r="AV752" s="507"/>
      <c r="AW752" s="507"/>
      <c r="AX752" s="507"/>
      <c r="AY752" s="507"/>
      <c r="AZ752" s="507"/>
      <c r="BA752" s="507"/>
      <c r="BB752" s="507"/>
    </row>
    <row r="753" spans="1:54" s="524" customFormat="1" ht="24" customHeight="1" x14ac:dyDescent="0.2">
      <c r="A753" s="518">
        <v>7131310048</v>
      </c>
      <c r="B753" s="519" t="s">
        <v>1675</v>
      </c>
      <c r="C753" s="636" t="s">
        <v>24</v>
      </c>
      <c r="D753" s="514">
        <v>283023</v>
      </c>
      <c r="E753" s="520"/>
      <c r="F753" s="623"/>
      <c r="G753" s="623"/>
      <c r="H753" s="566"/>
      <c r="I753" s="507"/>
      <c r="J753" s="507"/>
      <c r="K753" s="629"/>
      <c r="L753" s="507"/>
      <c r="M753" s="507"/>
      <c r="N753" s="507"/>
      <c r="O753" s="507"/>
      <c r="P753" s="507"/>
      <c r="Q753" s="507"/>
      <c r="R753" s="507"/>
      <c r="S753" s="507"/>
      <c r="T753" s="507"/>
      <c r="U753" s="507"/>
      <c r="V753" s="507"/>
      <c r="W753" s="507"/>
      <c r="X753" s="507"/>
      <c r="Y753" s="507"/>
      <c r="Z753" s="507"/>
      <c r="AA753" s="507"/>
      <c r="AB753" s="507"/>
      <c r="AC753" s="507"/>
      <c r="AD753" s="507"/>
      <c r="AE753" s="507"/>
      <c r="AF753" s="507"/>
      <c r="AG753" s="507"/>
      <c r="AH753" s="507"/>
      <c r="AI753" s="507"/>
      <c r="AJ753" s="507"/>
      <c r="AK753" s="507"/>
      <c r="AL753" s="507"/>
      <c r="AM753" s="507"/>
      <c r="AN753" s="507"/>
      <c r="AO753" s="507"/>
      <c r="AP753" s="507"/>
      <c r="AQ753" s="507"/>
      <c r="AR753" s="507"/>
      <c r="AS753" s="507"/>
      <c r="AT753" s="507"/>
      <c r="AU753" s="507"/>
      <c r="AV753" s="507"/>
      <c r="AW753" s="507"/>
      <c r="AX753" s="507"/>
      <c r="AY753" s="507"/>
      <c r="AZ753" s="507"/>
      <c r="BA753" s="507"/>
      <c r="BB753" s="507"/>
    </row>
    <row r="754" spans="1:54" s="524" customFormat="1" ht="24" customHeight="1" x14ac:dyDescent="0.2">
      <c r="A754" s="518">
        <v>7131310049</v>
      </c>
      <c r="B754" s="547" t="s">
        <v>1676</v>
      </c>
      <c r="C754" s="636" t="s">
        <v>24</v>
      </c>
      <c r="D754" s="514">
        <v>283023</v>
      </c>
      <c r="E754" s="520"/>
      <c r="F754" s="623"/>
      <c r="G754" s="623"/>
      <c r="H754" s="566"/>
      <c r="I754" s="507"/>
      <c r="J754" s="507"/>
      <c r="K754" s="629"/>
      <c r="L754" s="507"/>
      <c r="M754" s="507"/>
      <c r="N754" s="507"/>
      <c r="O754" s="507"/>
      <c r="P754" s="507"/>
      <c r="Q754" s="507"/>
      <c r="R754" s="507"/>
      <c r="S754" s="507"/>
      <c r="T754" s="507"/>
      <c r="U754" s="507"/>
      <c r="V754" s="507"/>
      <c r="W754" s="507"/>
      <c r="X754" s="507"/>
      <c r="Y754" s="507"/>
      <c r="Z754" s="507"/>
      <c r="AA754" s="507"/>
      <c r="AB754" s="507"/>
      <c r="AC754" s="507"/>
      <c r="AD754" s="507"/>
      <c r="AE754" s="507"/>
      <c r="AF754" s="507"/>
      <c r="AG754" s="507"/>
      <c r="AH754" s="507"/>
      <c r="AI754" s="507"/>
      <c r="AJ754" s="507"/>
      <c r="AK754" s="507"/>
      <c r="AL754" s="507"/>
      <c r="AM754" s="507"/>
      <c r="AN754" s="507"/>
      <c r="AO754" s="507"/>
      <c r="AP754" s="507"/>
      <c r="AQ754" s="507"/>
      <c r="AR754" s="507"/>
      <c r="AS754" s="507"/>
      <c r="AT754" s="507"/>
      <c r="AU754" s="507"/>
      <c r="AV754" s="507"/>
      <c r="AW754" s="507"/>
      <c r="AX754" s="507"/>
      <c r="AY754" s="507"/>
      <c r="AZ754" s="507"/>
      <c r="BA754" s="507"/>
      <c r="BB754" s="507"/>
    </row>
    <row r="755" spans="1:54" s="524" customFormat="1" ht="24" customHeight="1" x14ac:dyDescent="0.2">
      <c r="A755" s="518"/>
      <c r="B755" s="547" t="s">
        <v>1536</v>
      </c>
      <c r="C755" s="636" t="s">
        <v>265</v>
      </c>
      <c r="D755" s="514">
        <v>25515.61</v>
      </c>
      <c r="E755" s="520"/>
      <c r="F755" s="623"/>
      <c r="G755" s="623"/>
      <c r="H755" s="566"/>
      <c r="I755" s="507"/>
      <c r="J755" s="507"/>
      <c r="K755" s="629"/>
      <c r="L755" s="507"/>
      <c r="M755" s="507"/>
      <c r="N755" s="507"/>
      <c r="O755" s="507"/>
      <c r="P755" s="507"/>
      <c r="Q755" s="507"/>
      <c r="R755" s="507"/>
      <c r="S755" s="507"/>
      <c r="T755" s="507"/>
      <c r="U755" s="507"/>
      <c r="V755" s="507"/>
      <c r="W755" s="507"/>
      <c r="X755" s="507"/>
      <c r="Y755" s="507"/>
      <c r="Z755" s="507"/>
      <c r="AA755" s="507"/>
      <c r="AB755" s="507"/>
      <c r="AC755" s="507"/>
      <c r="AD755" s="507"/>
      <c r="AE755" s="507"/>
      <c r="AF755" s="507"/>
      <c r="AG755" s="507"/>
      <c r="AH755" s="507"/>
      <c r="AI755" s="507"/>
      <c r="AJ755" s="507"/>
      <c r="AK755" s="507"/>
      <c r="AL755" s="507"/>
      <c r="AM755" s="507"/>
      <c r="AN755" s="507"/>
      <c r="AO755" s="507"/>
      <c r="AP755" s="507"/>
      <c r="AQ755" s="507"/>
      <c r="AR755" s="507"/>
      <c r="AS755" s="507"/>
      <c r="AT755" s="507"/>
      <c r="AU755" s="507"/>
      <c r="AV755" s="507"/>
      <c r="AW755" s="507"/>
      <c r="AX755" s="507"/>
      <c r="AY755" s="507"/>
      <c r="AZ755" s="507"/>
      <c r="BA755" s="507"/>
      <c r="BB755" s="507"/>
    </row>
    <row r="756" spans="1:54" ht="33.75" customHeight="1" x14ac:dyDescent="0.2">
      <c r="A756" s="639">
        <v>7132401667</v>
      </c>
      <c r="B756" s="640" t="s">
        <v>1677</v>
      </c>
      <c r="C756" s="641" t="s">
        <v>24</v>
      </c>
      <c r="D756" s="514">
        <v>14726.4</v>
      </c>
      <c r="E756" s="643" t="s">
        <v>1678</v>
      </c>
      <c r="F756" s="623"/>
      <c r="G756" s="623"/>
      <c r="H756" s="566"/>
      <c r="K756" s="629"/>
    </row>
    <row r="757" spans="1:54" ht="34.5" customHeight="1" x14ac:dyDescent="0.2">
      <c r="A757" s="518">
        <v>7132401205</v>
      </c>
      <c r="B757" s="640" t="s">
        <v>1679</v>
      </c>
      <c r="C757" s="641" t="s">
        <v>24</v>
      </c>
      <c r="D757" s="514">
        <v>7552</v>
      </c>
      <c r="E757" s="643"/>
      <c r="F757" s="623"/>
      <c r="G757" s="737"/>
      <c r="H757" s="566"/>
      <c r="K757" s="629"/>
    </row>
    <row r="758" spans="1:54" ht="33" customHeight="1" x14ac:dyDescent="0.2">
      <c r="A758" s="639">
        <v>7132409830</v>
      </c>
      <c r="B758" s="640" t="s">
        <v>1680</v>
      </c>
      <c r="C758" s="641" t="s">
        <v>24</v>
      </c>
      <c r="D758" s="514">
        <v>4705.84</v>
      </c>
      <c r="E758" s="643" t="s">
        <v>1966</v>
      </c>
      <c r="F758" s="623"/>
      <c r="G758" s="536"/>
      <c r="H758" s="566"/>
      <c r="K758" s="629"/>
    </row>
    <row r="759" spans="1:54" ht="24" customHeight="1" x14ac:dyDescent="0.2">
      <c r="A759" s="639"/>
      <c r="B759" s="640" t="s">
        <v>1681</v>
      </c>
      <c r="C759" s="641"/>
      <c r="D759" s="514"/>
      <c r="E759" s="642"/>
      <c r="F759" s="623"/>
      <c r="G759" s="515"/>
      <c r="H759" s="566"/>
      <c r="K759" s="629"/>
    </row>
    <row r="760" spans="1:54" ht="30.75" customHeight="1" x14ac:dyDescent="0.2">
      <c r="A760" s="639">
        <v>7132476013</v>
      </c>
      <c r="B760" s="640" t="s">
        <v>1682</v>
      </c>
      <c r="C760" s="641" t="s">
        <v>24</v>
      </c>
      <c r="D760" s="514">
        <v>12036</v>
      </c>
      <c r="E760" s="643" t="s">
        <v>1966</v>
      </c>
      <c r="F760" s="623"/>
      <c r="G760" s="738"/>
      <c r="H760" s="566"/>
    </row>
    <row r="761" spans="1:54" ht="24" customHeight="1" x14ac:dyDescent="0.2">
      <c r="A761" s="639">
        <v>7132476792</v>
      </c>
      <c r="B761" s="640" t="s">
        <v>1683</v>
      </c>
      <c r="C761" s="641" t="s">
        <v>24</v>
      </c>
      <c r="D761" s="514">
        <v>16732.400000000001</v>
      </c>
      <c r="E761" s="643" t="s">
        <v>1678</v>
      </c>
      <c r="F761" s="623"/>
      <c r="G761" s="515"/>
      <c r="H761" s="566"/>
    </row>
    <row r="762" spans="1:54" ht="27" customHeight="1" x14ac:dyDescent="0.2">
      <c r="A762" s="639">
        <v>7132476797</v>
      </c>
      <c r="B762" s="640" t="s">
        <v>1684</v>
      </c>
      <c r="C762" s="641" t="s">
        <v>24</v>
      </c>
      <c r="D762" s="514">
        <v>10148</v>
      </c>
      <c r="E762" s="643" t="s">
        <v>1966</v>
      </c>
      <c r="F762" s="623"/>
      <c r="G762" s="515"/>
      <c r="H762" s="566"/>
    </row>
    <row r="763" spans="1:54" ht="27.75" customHeight="1" x14ac:dyDescent="0.2">
      <c r="A763" s="639">
        <v>7132476795</v>
      </c>
      <c r="B763" s="640" t="s">
        <v>1685</v>
      </c>
      <c r="C763" s="641" t="s">
        <v>24</v>
      </c>
      <c r="D763" s="514">
        <v>26196</v>
      </c>
      <c r="E763" s="643" t="s">
        <v>1966</v>
      </c>
      <c r="F763" s="623"/>
      <c r="G763" s="515"/>
      <c r="H763" s="566"/>
    </row>
    <row r="764" spans="1:54" ht="24" customHeight="1" x14ac:dyDescent="0.2">
      <c r="A764" s="639">
        <v>7132409025</v>
      </c>
      <c r="B764" s="640" t="s">
        <v>1686</v>
      </c>
      <c r="C764" s="641" t="s">
        <v>24</v>
      </c>
      <c r="D764" s="514">
        <v>9961.56</v>
      </c>
      <c r="E764" s="643" t="s">
        <v>1966</v>
      </c>
      <c r="F764" s="623"/>
      <c r="G764" s="515"/>
      <c r="H764" s="566"/>
    </row>
    <row r="765" spans="1:54" ht="24" customHeight="1" x14ac:dyDescent="0.2">
      <c r="A765" s="639">
        <v>7132409061</v>
      </c>
      <c r="B765" s="640" t="s">
        <v>1687</v>
      </c>
      <c r="C765" s="641" t="s">
        <v>24</v>
      </c>
      <c r="D765" s="514">
        <v>6340.14</v>
      </c>
      <c r="E765" s="643"/>
      <c r="F765" s="623"/>
      <c r="G765" s="515"/>
      <c r="H765" s="566"/>
    </row>
    <row r="766" spans="1:54" ht="24" customHeight="1" x14ac:dyDescent="0.2">
      <c r="A766" s="639">
        <v>7132401672</v>
      </c>
      <c r="B766" s="640" t="s">
        <v>1688</v>
      </c>
      <c r="C766" s="641" t="s">
        <v>24</v>
      </c>
      <c r="D766" s="514">
        <v>7552</v>
      </c>
      <c r="E766" s="643" t="s">
        <v>1966</v>
      </c>
      <c r="F766" s="623"/>
      <c r="G766" s="515"/>
      <c r="H766" s="566"/>
    </row>
    <row r="767" spans="1:54" ht="30" customHeight="1" x14ac:dyDescent="0.2">
      <c r="A767" s="639">
        <v>7132476014</v>
      </c>
      <c r="B767" s="640" t="s">
        <v>1689</v>
      </c>
      <c r="C767" s="641" t="s">
        <v>24</v>
      </c>
      <c r="D767" s="514">
        <v>9676</v>
      </c>
      <c r="E767" s="643"/>
      <c r="F767" s="623"/>
      <c r="G767" s="737"/>
      <c r="H767" s="566"/>
    </row>
    <row r="768" spans="1:54" ht="24" customHeight="1" x14ac:dyDescent="0.2">
      <c r="A768" s="639">
        <v>7132409815</v>
      </c>
      <c r="B768" s="640" t="s">
        <v>1690</v>
      </c>
      <c r="C768" s="641" t="s">
        <v>24</v>
      </c>
      <c r="D768" s="514">
        <v>2596</v>
      </c>
      <c r="E768" s="643" t="s">
        <v>1966</v>
      </c>
      <c r="F768" s="623"/>
      <c r="G768" s="515"/>
      <c r="H768" s="566"/>
    </row>
    <row r="769" spans="1:8" ht="24" customHeight="1" x14ac:dyDescent="0.2">
      <c r="A769" s="639">
        <v>7132409819</v>
      </c>
      <c r="B769" s="640" t="s">
        <v>1691</v>
      </c>
      <c r="C769" s="641" t="s">
        <v>24</v>
      </c>
      <c r="D769" s="514">
        <v>2596</v>
      </c>
      <c r="E769" s="643" t="s">
        <v>1966</v>
      </c>
      <c r="F769" s="623"/>
      <c r="G769" s="515"/>
      <c r="H769" s="566"/>
    </row>
    <row r="770" spans="1:8" ht="24" customHeight="1" x14ac:dyDescent="0.2">
      <c r="A770" s="639"/>
      <c r="B770" s="640" t="s">
        <v>1692</v>
      </c>
      <c r="C770" s="641"/>
      <c r="D770" s="514"/>
      <c r="E770" s="642"/>
      <c r="F770" s="623"/>
      <c r="G770" s="515"/>
      <c r="H770" s="566"/>
    </row>
    <row r="771" spans="1:8" ht="24" customHeight="1" x14ac:dyDescent="0.2">
      <c r="A771" s="639">
        <v>7132401669</v>
      </c>
      <c r="B771" s="640" t="s">
        <v>1693</v>
      </c>
      <c r="C771" s="641" t="s">
        <v>24</v>
      </c>
      <c r="D771" s="514">
        <v>7080</v>
      </c>
      <c r="E771" s="643"/>
      <c r="F771" s="623"/>
      <c r="G771" s="515"/>
      <c r="H771" s="566"/>
    </row>
    <row r="772" spans="1:8" ht="30.75" customHeight="1" x14ac:dyDescent="0.2">
      <c r="A772" s="639">
        <v>7132476016</v>
      </c>
      <c r="B772" s="640" t="s">
        <v>1694</v>
      </c>
      <c r="C772" s="641" t="s">
        <v>24</v>
      </c>
      <c r="D772" s="514">
        <v>4484</v>
      </c>
      <c r="E772" s="643" t="s">
        <v>1678</v>
      </c>
      <c r="F772" s="623"/>
      <c r="G772" s="737"/>
      <c r="H772" s="566"/>
    </row>
    <row r="773" spans="1:8" ht="24" customHeight="1" x14ac:dyDescent="0.2">
      <c r="A773" s="639">
        <v>7132476799</v>
      </c>
      <c r="B773" s="640" t="s">
        <v>1695</v>
      </c>
      <c r="C773" s="641" t="s">
        <v>24</v>
      </c>
      <c r="D773" s="514">
        <v>5900</v>
      </c>
      <c r="E773" s="643"/>
      <c r="F773" s="623"/>
      <c r="G773" s="515"/>
      <c r="H773" s="566"/>
    </row>
    <row r="774" spans="1:8" ht="30" customHeight="1" x14ac:dyDescent="0.2">
      <c r="A774" s="639">
        <v>7132499008</v>
      </c>
      <c r="B774" s="644" t="s">
        <v>1696</v>
      </c>
      <c r="C774" s="641" t="s">
        <v>17</v>
      </c>
      <c r="D774" s="514">
        <v>61950</v>
      </c>
      <c r="E774" s="643" t="s">
        <v>1678</v>
      </c>
      <c r="F774" s="623"/>
      <c r="G774" s="515"/>
      <c r="H774" s="566"/>
    </row>
    <row r="775" spans="1:8" ht="42.75" customHeight="1" x14ac:dyDescent="0.2">
      <c r="A775" s="639">
        <v>7132499023</v>
      </c>
      <c r="B775" s="640" t="s">
        <v>1697</v>
      </c>
      <c r="C775" s="641" t="s">
        <v>24</v>
      </c>
      <c r="D775" s="514">
        <v>68440</v>
      </c>
      <c r="E775" s="643"/>
      <c r="F775" s="623"/>
      <c r="G775" s="737"/>
      <c r="H775" s="566"/>
    </row>
    <row r="776" spans="1:8" ht="24" customHeight="1" x14ac:dyDescent="0.2">
      <c r="A776" s="639"/>
      <c r="B776" s="640" t="s">
        <v>1698</v>
      </c>
      <c r="C776" s="641"/>
      <c r="D776" s="514"/>
      <c r="E776" s="642"/>
      <c r="F776" s="623"/>
      <c r="G776" s="515"/>
      <c r="H776" s="566"/>
    </row>
    <row r="777" spans="1:8" ht="24" customHeight="1" x14ac:dyDescent="0.2">
      <c r="A777" s="639">
        <v>7132499029</v>
      </c>
      <c r="B777" s="640" t="s">
        <v>1699</v>
      </c>
      <c r="C777" s="641" t="s">
        <v>24</v>
      </c>
      <c r="D777" s="514">
        <v>18700.002799999998</v>
      </c>
      <c r="E777" s="643" t="s">
        <v>1678</v>
      </c>
      <c r="F777" s="623"/>
      <c r="G777" s="515"/>
      <c r="H777" s="566"/>
    </row>
    <row r="778" spans="1:8" ht="24" customHeight="1" x14ac:dyDescent="0.2">
      <c r="A778" s="639">
        <v>7132499044</v>
      </c>
      <c r="B778" s="640" t="s">
        <v>1700</v>
      </c>
      <c r="C778" s="641" t="s">
        <v>24</v>
      </c>
      <c r="D778" s="514">
        <v>38700.011600000005</v>
      </c>
      <c r="E778" s="643" t="s">
        <v>1678</v>
      </c>
      <c r="F778" s="623"/>
      <c r="G778" s="515"/>
      <c r="H778" s="566"/>
    </row>
    <row r="779" spans="1:8" ht="24" customHeight="1" x14ac:dyDescent="0.2">
      <c r="A779" s="563">
        <v>7132420412</v>
      </c>
      <c r="B779" s="640" t="s">
        <v>1701</v>
      </c>
      <c r="C779" s="641" t="s">
        <v>24</v>
      </c>
      <c r="D779" s="514">
        <v>9971</v>
      </c>
      <c r="E779" s="643" t="s">
        <v>1678</v>
      </c>
      <c r="F779" s="623"/>
      <c r="G779" s="515"/>
      <c r="H779" s="566"/>
    </row>
    <row r="780" spans="1:8" ht="24" customHeight="1" x14ac:dyDescent="0.2">
      <c r="A780" s="563">
        <v>7132488810</v>
      </c>
      <c r="B780" s="640" t="s">
        <v>1702</v>
      </c>
      <c r="C780" s="641" t="s">
        <v>24</v>
      </c>
      <c r="D780" s="514">
        <v>51330</v>
      </c>
      <c r="E780" s="643" t="s">
        <v>1678</v>
      </c>
      <c r="F780" s="623"/>
      <c r="G780" s="515"/>
      <c r="H780" s="566"/>
    </row>
    <row r="781" spans="1:8" ht="24" customHeight="1" x14ac:dyDescent="0.2">
      <c r="A781" s="639">
        <v>7132531017</v>
      </c>
      <c r="B781" s="640" t="s">
        <v>1703</v>
      </c>
      <c r="C781" s="641" t="s">
        <v>24</v>
      </c>
      <c r="D781" s="514">
        <v>8848.82</v>
      </c>
      <c r="E781" s="643" t="s">
        <v>1678</v>
      </c>
      <c r="F781" s="623"/>
      <c r="G781" s="515"/>
      <c r="H781" s="566"/>
    </row>
    <row r="782" spans="1:8" ht="24" customHeight="1" x14ac:dyDescent="0.2">
      <c r="A782" s="639">
        <v>7132486006</v>
      </c>
      <c r="B782" s="640" t="s">
        <v>1704</v>
      </c>
      <c r="C782" s="641" t="s">
        <v>24</v>
      </c>
      <c r="D782" s="514">
        <v>10797</v>
      </c>
      <c r="E782" s="643" t="s">
        <v>1678</v>
      </c>
      <c r="F782" s="623"/>
      <c r="G782" s="515"/>
      <c r="H782" s="566"/>
    </row>
    <row r="783" spans="1:8" ht="24" customHeight="1" x14ac:dyDescent="0.2">
      <c r="A783" s="563">
        <v>7132486195</v>
      </c>
      <c r="B783" s="640" t="s">
        <v>1705</v>
      </c>
      <c r="C783" s="641" t="s">
        <v>24</v>
      </c>
      <c r="D783" s="514">
        <v>39058</v>
      </c>
      <c r="E783" s="643" t="s">
        <v>1678</v>
      </c>
      <c r="F783" s="623"/>
      <c r="G783" s="515"/>
      <c r="H783" s="566"/>
    </row>
    <row r="784" spans="1:8" ht="24" customHeight="1" x14ac:dyDescent="0.2">
      <c r="A784" s="639">
        <v>7132401202</v>
      </c>
      <c r="B784" s="640" t="s">
        <v>1706</v>
      </c>
      <c r="C784" s="641" t="s">
        <v>24</v>
      </c>
      <c r="D784" s="514">
        <v>6490</v>
      </c>
      <c r="E784" s="643" t="s">
        <v>1678</v>
      </c>
      <c r="F784" s="623"/>
      <c r="G784" s="515"/>
      <c r="H784" s="566"/>
    </row>
    <row r="785" spans="1:8" ht="24" customHeight="1" x14ac:dyDescent="0.2">
      <c r="A785" s="639">
        <v>7132420160</v>
      </c>
      <c r="B785" s="640" t="s">
        <v>1707</v>
      </c>
      <c r="C785" s="641" t="s">
        <v>24</v>
      </c>
      <c r="D785" s="514">
        <v>2080.0095999999999</v>
      </c>
      <c r="E785" s="643" t="s">
        <v>1678</v>
      </c>
      <c r="F785" s="623"/>
      <c r="G785" s="515"/>
      <c r="H785" s="566"/>
    </row>
    <row r="786" spans="1:8" ht="24" customHeight="1" x14ac:dyDescent="0.2">
      <c r="A786" s="563">
        <v>7132486151</v>
      </c>
      <c r="B786" s="645" t="s">
        <v>1708</v>
      </c>
      <c r="C786" s="641" t="s">
        <v>24</v>
      </c>
      <c r="D786" s="514">
        <v>11800</v>
      </c>
      <c r="E786" s="643" t="s">
        <v>1678</v>
      </c>
      <c r="F786" s="623"/>
      <c r="G786" s="515"/>
      <c r="H786" s="566"/>
    </row>
    <row r="787" spans="1:8" ht="27.75" customHeight="1" x14ac:dyDescent="0.2">
      <c r="A787" s="563">
        <v>7131880133</v>
      </c>
      <c r="B787" s="640" t="s">
        <v>1709</v>
      </c>
      <c r="C787" s="641" t="s">
        <v>24</v>
      </c>
      <c r="D787" s="514">
        <v>50940.006399999998</v>
      </c>
      <c r="E787" s="643" t="s">
        <v>1967</v>
      </c>
      <c r="F787" s="623"/>
      <c r="G787" s="515"/>
      <c r="H787" s="566"/>
    </row>
    <row r="788" spans="1:8" ht="26.25" customHeight="1" x14ac:dyDescent="0.2">
      <c r="A788" s="563">
        <v>7131880134</v>
      </c>
      <c r="B788" s="640" t="s">
        <v>1710</v>
      </c>
      <c r="C788" s="641" t="s">
        <v>24</v>
      </c>
      <c r="D788" s="514">
        <v>37620.006399999998</v>
      </c>
      <c r="E788" s="643" t="s">
        <v>1967</v>
      </c>
      <c r="F788" s="623"/>
      <c r="G788" s="515"/>
      <c r="H788" s="566"/>
    </row>
    <row r="789" spans="1:8" ht="24" customHeight="1" x14ac:dyDescent="0.2">
      <c r="A789" s="639">
        <v>7132486004</v>
      </c>
      <c r="B789" s="646" t="s">
        <v>1711</v>
      </c>
      <c r="C789" s="641" t="s">
        <v>24</v>
      </c>
      <c r="D789" s="514">
        <v>2006</v>
      </c>
      <c r="E789" s="643" t="s">
        <v>1678</v>
      </c>
      <c r="F789" s="623"/>
      <c r="G789" s="515"/>
      <c r="H789" s="566"/>
    </row>
    <row r="790" spans="1:8" ht="24" customHeight="1" x14ac:dyDescent="0.2">
      <c r="A790" s="800"/>
      <c r="B790" s="801" t="s">
        <v>1712</v>
      </c>
      <c r="C790" s="802"/>
      <c r="D790" s="514"/>
      <c r="E790" s="515"/>
      <c r="F790" s="520"/>
      <c r="G790" s="515"/>
      <c r="H790" s="566"/>
    </row>
    <row r="791" spans="1:8" ht="24" customHeight="1" x14ac:dyDescent="0.2">
      <c r="A791" s="803">
        <v>7130572150</v>
      </c>
      <c r="B791" s="804" t="s">
        <v>1713</v>
      </c>
      <c r="C791" s="802" t="s">
        <v>12</v>
      </c>
      <c r="D791" s="514">
        <v>40.1</v>
      </c>
      <c r="E791" s="515"/>
      <c r="F791" s="623" t="s">
        <v>1106</v>
      </c>
      <c r="G791" s="515"/>
      <c r="H791" s="566"/>
    </row>
    <row r="792" spans="1:8" ht="24" customHeight="1" x14ac:dyDescent="0.2">
      <c r="A792" s="803"/>
      <c r="B792" s="804" t="s">
        <v>1714</v>
      </c>
      <c r="C792" s="805"/>
      <c r="D792" s="514"/>
      <c r="E792" s="515"/>
      <c r="F792" s="623"/>
      <c r="G792" s="515"/>
      <c r="H792" s="566"/>
    </row>
    <row r="793" spans="1:8" ht="24" customHeight="1" x14ac:dyDescent="0.2">
      <c r="A793" s="803">
        <v>7130570050</v>
      </c>
      <c r="B793" s="804" t="s">
        <v>1715</v>
      </c>
      <c r="C793" s="805" t="s">
        <v>10</v>
      </c>
      <c r="D793" s="514">
        <v>102</v>
      </c>
      <c r="E793" s="515"/>
      <c r="F793" s="623" t="s">
        <v>1106</v>
      </c>
      <c r="G793" s="515"/>
      <c r="H793" s="566"/>
    </row>
    <row r="794" spans="1:8" ht="24" customHeight="1" x14ac:dyDescent="0.2">
      <c r="A794" s="803">
        <v>7130570160</v>
      </c>
      <c r="B794" s="804" t="s">
        <v>1716</v>
      </c>
      <c r="C794" s="805" t="s">
        <v>10</v>
      </c>
      <c r="D794" s="514">
        <v>100</v>
      </c>
      <c r="E794" s="515"/>
      <c r="F794" s="623" t="s">
        <v>1106</v>
      </c>
      <c r="G794" s="515"/>
      <c r="H794" s="566"/>
    </row>
    <row r="795" spans="1:8" ht="24" customHeight="1" x14ac:dyDescent="0.2">
      <c r="A795" s="803">
        <v>7130570925</v>
      </c>
      <c r="B795" s="804" t="s">
        <v>1717</v>
      </c>
      <c r="C795" s="805" t="s">
        <v>10</v>
      </c>
      <c r="D795" s="514">
        <v>83</v>
      </c>
      <c r="E795" s="515"/>
      <c r="F795" s="623" t="s">
        <v>1106</v>
      </c>
      <c r="G795" s="515"/>
      <c r="H795" s="566"/>
    </row>
    <row r="796" spans="1:8" ht="24" customHeight="1" x14ac:dyDescent="0.2">
      <c r="A796" s="803">
        <v>7130570055</v>
      </c>
      <c r="B796" s="804" t="s">
        <v>1718</v>
      </c>
      <c r="C796" s="805" t="s">
        <v>10</v>
      </c>
      <c r="D796" s="514">
        <v>88</v>
      </c>
      <c r="E796" s="515"/>
      <c r="F796" s="623" t="s">
        <v>1106</v>
      </c>
      <c r="G796" s="515"/>
      <c r="H796" s="566"/>
    </row>
    <row r="797" spans="1:8" ht="28.5" customHeight="1" x14ac:dyDescent="0.2">
      <c r="A797" s="803">
        <v>7130570055</v>
      </c>
      <c r="B797" s="804" t="s">
        <v>1719</v>
      </c>
      <c r="C797" s="805" t="s">
        <v>10</v>
      </c>
      <c r="D797" s="514">
        <v>94</v>
      </c>
      <c r="E797" s="515"/>
      <c r="F797" s="623" t="s">
        <v>1106</v>
      </c>
      <c r="G797" s="515"/>
      <c r="H797" s="566"/>
    </row>
    <row r="798" spans="1:8" ht="24" customHeight="1" x14ac:dyDescent="0.2">
      <c r="A798" s="803">
        <v>7130570185</v>
      </c>
      <c r="B798" s="804" t="s">
        <v>1720</v>
      </c>
      <c r="C798" s="805" t="s">
        <v>10</v>
      </c>
      <c r="D798" s="514">
        <v>103.13</v>
      </c>
      <c r="E798" s="515"/>
      <c r="F798" s="623" t="s">
        <v>1106</v>
      </c>
      <c r="G798" s="515"/>
      <c r="H798" s="566"/>
    </row>
    <row r="799" spans="1:8" ht="24" customHeight="1" x14ac:dyDescent="0.2">
      <c r="A799" s="803"/>
      <c r="B799" s="804" t="s">
        <v>1721</v>
      </c>
      <c r="C799" s="805"/>
      <c r="D799" s="514"/>
      <c r="E799" s="515"/>
      <c r="F799" s="623"/>
      <c r="G799" s="515"/>
      <c r="H799" s="566"/>
    </row>
    <row r="800" spans="1:8" ht="24" customHeight="1" x14ac:dyDescent="0.2">
      <c r="A800" s="803">
        <v>7130570167</v>
      </c>
      <c r="B800" s="804" t="s">
        <v>1722</v>
      </c>
      <c r="C800" s="805" t="s">
        <v>10</v>
      </c>
      <c r="D800" s="514">
        <v>794</v>
      </c>
      <c r="E800" s="515"/>
      <c r="F800" s="623" t="s">
        <v>1106</v>
      </c>
      <c r="G800" s="515"/>
      <c r="H800" s="566"/>
    </row>
    <row r="801" spans="1:8" ht="27" customHeight="1" x14ac:dyDescent="0.2">
      <c r="A801" s="803">
        <v>7130570167</v>
      </c>
      <c r="B801" s="804" t="s">
        <v>1723</v>
      </c>
      <c r="C801" s="805" t="s">
        <v>10</v>
      </c>
      <c r="D801" s="514">
        <v>794</v>
      </c>
      <c r="E801" s="515"/>
      <c r="F801" s="623" t="s">
        <v>1106</v>
      </c>
      <c r="G801" s="515"/>
      <c r="H801" s="566"/>
    </row>
    <row r="802" spans="1:8" ht="24" customHeight="1" x14ac:dyDescent="0.2">
      <c r="A802" s="806"/>
      <c r="B802" s="807" t="s">
        <v>1724</v>
      </c>
      <c r="C802" s="805"/>
      <c r="D802" s="514"/>
      <c r="E802" s="515"/>
      <c r="F802" s="623"/>
      <c r="G802" s="515"/>
      <c r="H802" s="566"/>
    </row>
    <row r="803" spans="1:8" ht="24" customHeight="1" x14ac:dyDescent="0.2">
      <c r="A803" s="803">
        <v>7130570145</v>
      </c>
      <c r="B803" s="807" t="s">
        <v>1725</v>
      </c>
      <c r="C803" s="805" t="s">
        <v>10</v>
      </c>
      <c r="D803" s="514">
        <v>39.11</v>
      </c>
      <c r="E803" s="515"/>
      <c r="F803" s="623" t="s">
        <v>1106</v>
      </c>
      <c r="G803" s="515"/>
      <c r="H803" s="566"/>
    </row>
    <row r="804" spans="1:8" ht="24" customHeight="1" x14ac:dyDescent="0.2">
      <c r="A804" s="803">
        <v>7130570200</v>
      </c>
      <c r="B804" s="804" t="s">
        <v>1726</v>
      </c>
      <c r="C804" s="805" t="s">
        <v>10</v>
      </c>
      <c r="D804" s="514">
        <v>42.73</v>
      </c>
      <c r="E804" s="515"/>
      <c r="F804" s="623" t="s">
        <v>1106</v>
      </c>
      <c r="G804" s="515"/>
      <c r="H804" s="566"/>
    </row>
    <row r="805" spans="1:8" ht="24" customHeight="1" x14ac:dyDescent="0.2">
      <c r="A805" s="803">
        <v>7130570910</v>
      </c>
      <c r="B805" s="804" t="s">
        <v>1727</v>
      </c>
      <c r="C805" s="805" t="s">
        <v>10</v>
      </c>
      <c r="D805" s="514">
        <v>57.51</v>
      </c>
      <c r="E805" s="515"/>
      <c r="F805" s="623" t="s">
        <v>1106</v>
      </c>
      <c r="G805" s="515"/>
      <c r="H805" s="566"/>
    </row>
    <row r="806" spans="1:8" ht="24" customHeight="1" x14ac:dyDescent="0.2">
      <c r="A806" s="803">
        <v>7130560870</v>
      </c>
      <c r="B806" s="804" t="s">
        <v>1728</v>
      </c>
      <c r="C806" s="805" t="s">
        <v>10</v>
      </c>
      <c r="D806" s="514">
        <v>38.79</v>
      </c>
      <c r="E806" s="515"/>
      <c r="F806" s="623" t="s">
        <v>1106</v>
      </c>
      <c r="G806" s="515"/>
      <c r="H806" s="566"/>
    </row>
    <row r="807" spans="1:8" ht="24" customHeight="1" x14ac:dyDescent="0.2">
      <c r="A807" s="803">
        <v>7130500153</v>
      </c>
      <c r="B807" s="804" t="s">
        <v>1729</v>
      </c>
      <c r="C807" s="805" t="s">
        <v>10</v>
      </c>
      <c r="D807" s="514">
        <v>15</v>
      </c>
      <c r="E807" s="515"/>
      <c r="F807" s="623" t="s">
        <v>1106</v>
      </c>
      <c r="G807" s="515"/>
      <c r="H807" s="566"/>
    </row>
    <row r="808" spans="1:8" ht="24" customHeight="1" x14ac:dyDescent="0.2">
      <c r="A808" s="803">
        <v>7130570915</v>
      </c>
      <c r="B808" s="804" t="s">
        <v>1730</v>
      </c>
      <c r="C808" s="805" t="s">
        <v>10</v>
      </c>
      <c r="D808" s="514">
        <v>6.93</v>
      </c>
      <c r="E808" s="515"/>
      <c r="F808" s="623" t="s">
        <v>1106</v>
      </c>
      <c r="G808" s="515"/>
      <c r="H808" s="566"/>
    </row>
    <row r="809" spans="1:8" ht="24" customHeight="1" x14ac:dyDescent="0.2">
      <c r="A809" s="803">
        <v>7130560150</v>
      </c>
      <c r="B809" s="804" t="s">
        <v>1731</v>
      </c>
      <c r="C809" s="805" t="s">
        <v>24</v>
      </c>
      <c r="D809" s="514">
        <v>287</v>
      </c>
      <c r="E809" s="515"/>
      <c r="F809" s="623" t="s">
        <v>1106</v>
      </c>
      <c r="G809" s="515"/>
      <c r="H809" s="566"/>
    </row>
    <row r="810" spans="1:8" ht="24" customHeight="1" x14ac:dyDescent="0.2">
      <c r="A810" s="803">
        <v>7130570205</v>
      </c>
      <c r="B810" s="807" t="s">
        <v>1732</v>
      </c>
      <c r="C810" s="805" t="s">
        <v>10</v>
      </c>
      <c r="D810" s="514">
        <v>121</v>
      </c>
      <c r="E810" s="515"/>
      <c r="F810" s="623" t="s">
        <v>1106</v>
      </c>
      <c r="G810" s="515"/>
      <c r="H810" s="566"/>
    </row>
    <row r="811" spans="1:8" ht="24" customHeight="1" x14ac:dyDescent="0.2">
      <c r="A811" s="803">
        <v>7130570125</v>
      </c>
      <c r="B811" s="807" t="s">
        <v>1733</v>
      </c>
      <c r="C811" s="805" t="s">
        <v>10</v>
      </c>
      <c r="D811" s="514">
        <v>443.45</v>
      </c>
      <c r="E811" s="515"/>
      <c r="F811" s="623" t="s">
        <v>1106</v>
      </c>
      <c r="G811" s="515"/>
      <c r="H811" s="566"/>
    </row>
    <row r="812" spans="1:8" ht="24" customHeight="1" x14ac:dyDescent="0.2">
      <c r="A812" s="806"/>
      <c r="B812" s="804" t="s">
        <v>1734</v>
      </c>
      <c r="C812" s="805"/>
      <c r="D812" s="514"/>
      <c r="E812" s="515"/>
      <c r="F812" s="623"/>
      <c r="G812" s="515"/>
      <c r="H812" s="566"/>
    </row>
    <row r="813" spans="1:8" ht="24" customHeight="1" x14ac:dyDescent="0.2">
      <c r="A813" s="803">
        <v>7130530601</v>
      </c>
      <c r="B813" s="804" t="s">
        <v>1735</v>
      </c>
      <c r="C813" s="805" t="s">
        <v>24</v>
      </c>
      <c r="D813" s="514">
        <v>4060</v>
      </c>
      <c r="E813" s="515"/>
      <c r="F813" s="623" t="s">
        <v>1106</v>
      </c>
      <c r="G813" s="515"/>
      <c r="H813" s="566"/>
    </row>
    <row r="814" spans="1:8" ht="24" customHeight="1" x14ac:dyDescent="0.2">
      <c r="A814" s="803">
        <v>7130530602</v>
      </c>
      <c r="B814" s="804" t="s">
        <v>1736</v>
      </c>
      <c r="C814" s="805" t="s">
        <v>24</v>
      </c>
      <c r="D814" s="514">
        <v>2908.76</v>
      </c>
      <c r="E814" s="515"/>
      <c r="F814" s="623" t="s">
        <v>1106</v>
      </c>
      <c r="G814" s="515"/>
      <c r="H814" s="566"/>
    </row>
    <row r="815" spans="1:8" ht="24" customHeight="1" x14ac:dyDescent="0.2">
      <c r="A815" s="803">
        <v>7130530604</v>
      </c>
      <c r="B815" s="804" t="s">
        <v>1737</v>
      </c>
      <c r="C815" s="805" t="s">
        <v>24</v>
      </c>
      <c r="D815" s="514">
        <v>2637.5</v>
      </c>
      <c r="E815" s="515"/>
      <c r="F815" s="623" t="s">
        <v>1106</v>
      </c>
      <c r="G815" s="515"/>
      <c r="H815" s="566"/>
    </row>
    <row r="816" spans="1:8" ht="24" customHeight="1" x14ac:dyDescent="0.2">
      <c r="A816" s="803">
        <v>7130530604</v>
      </c>
      <c r="B816" s="804" t="s">
        <v>1738</v>
      </c>
      <c r="C816" s="805" t="s">
        <v>24</v>
      </c>
      <c r="D816" s="514">
        <v>5368</v>
      </c>
      <c r="E816" s="515"/>
      <c r="F816" s="623" t="s">
        <v>1106</v>
      </c>
      <c r="G816" s="515"/>
      <c r="H816" s="566"/>
    </row>
    <row r="817" spans="1:8" ht="24" customHeight="1" x14ac:dyDescent="0.2">
      <c r="A817" s="803">
        <v>7130530608</v>
      </c>
      <c r="B817" s="804" t="s">
        <v>1739</v>
      </c>
      <c r="C817" s="805" t="s">
        <v>24</v>
      </c>
      <c r="D817" s="514">
        <v>8000</v>
      </c>
      <c r="E817" s="515"/>
      <c r="F817" s="623" t="s">
        <v>1106</v>
      </c>
      <c r="G817" s="515"/>
      <c r="H817" s="566"/>
    </row>
    <row r="818" spans="1:8" ht="24" customHeight="1" x14ac:dyDescent="0.2">
      <c r="A818" s="806"/>
      <c r="B818" s="804" t="s">
        <v>1740</v>
      </c>
      <c r="C818" s="805"/>
      <c r="D818" s="514"/>
      <c r="E818" s="515"/>
      <c r="F818" s="623"/>
      <c r="G818" s="515"/>
      <c r="H818" s="566"/>
    </row>
    <row r="819" spans="1:8" ht="24" customHeight="1" x14ac:dyDescent="0.2">
      <c r="A819" s="803">
        <v>7130570230</v>
      </c>
      <c r="B819" s="804" t="s">
        <v>1741</v>
      </c>
      <c r="C819" s="805" t="s">
        <v>10</v>
      </c>
      <c r="D819" s="514">
        <v>62.9</v>
      </c>
      <c r="E819" s="515"/>
      <c r="F819" s="623" t="s">
        <v>1106</v>
      </c>
      <c r="G819" s="515"/>
      <c r="H819" s="566"/>
    </row>
    <row r="820" spans="1:8" ht="24" customHeight="1" x14ac:dyDescent="0.2">
      <c r="A820" s="803">
        <v>7130570230</v>
      </c>
      <c r="B820" s="804" t="s">
        <v>1742</v>
      </c>
      <c r="C820" s="805" t="s">
        <v>10</v>
      </c>
      <c r="D820" s="514">
        <v>62.9</v>
      </c>
      <c r="E820" s="515"/>
      <c r="F820" s="623" t="s">
        <v>1106</v>
      </c>
      <c r="G820" s="515"/>
      <c r="H820" s="566"/>
    </row>
    <row r="821" spans="1:8" ht="24" customHeight="1" x14ac:dyDescent="0.2">
      <c r="A821" s="803">
        <v>7130500152</v>
      </c>
      <c r="B821" s="804" t="s">
        <v>1743</v>
      </c>
      <c r="C821" s="805" t="s">
        <v>10</v>
      </c>
      <c r="D821" s="514">
        <v>125</v>
      </c>
      <c r="E821" s="515"/>
      <c r="F821" s="623" t="s">
        <v>1106</v>
      </c>
      <c r="G821" s="515"/>
      <c r="H821" s="566"/>
    </row>
    <row r="822" spans="1:8" ht="35.25" customHeight="1" x14ac:dyDescent="0.2">
      <c r="A822" s="808"/>
      <c r="B822" s="804" t="s">
        <v>1744</v>
      </c>
      <c r="C822" s="808"/>
      <c r="D822" s="514"/>
      <c r="E822" s="515"/>
      <c r="F822" s="623"/>
      <c r="G822" s="515"/>
      <c r="H822" s="566"/>
    </row>
    <row r="823" spans="1:8" ht="24" customHeight="1" x14ac:dyDescent="0.2">
      <c r="A823" s="803">
        <v>7130530611</v>
      </c>
      <c r="B823" s="806" t="s">
        <v>1745</v>
      </c>
      <c r="C823" s="805" t="s">
        <v>14</v>
      </c>
      <c r="D823" s="514">
        <v>14950</v>
      </c>
      <c r="E823" s="515"/>
      <c r="F823" s="623" t="s">
        <v>1106</v>
      </c>
      <c r="G823" s="515"/>
      <c r="H823" s="566"/>
    </row>
    <row r="824" spans="1:8" ht="24" customHeight="1" x14ac:dyDescent="0.2">
      <c r="A824" s="803">
        <v>7130530613</v>
      </c>
      <c r="B824" s="806" t="s">
        <v>1599</v>
      </c>
      <c r="C824" s="805" t="s">
        <v>14</v>
      </c>
      <c r="D824" s="514">
        <v>15527</v>
      </c>
      <c r="E824" s="515"/>
      <c r="F824" s="623" t="s">
        <v>1106</v>
      </c>
      <c r="G824" s="515"/>
      <c r="H824" s="566"/>
    </row>
    <row r="825" spans="1:8" ht="24" customHeight="1" x14ac:dyDescent="0.2">
      <c r="A825" s="803">
        <v>7130530615</v>
      </c>
      <c r="B825" s="806" t="s">
        <v>1595</v>
      </c>
      <c r="C825" s="805" t="s">
        <v>14</v>
      </c>
      <c r="D825" s="514">
        <v>28101</v>
      </c>
      <c r="E825" s="515"/>
      <c r="F825" s="623" t="s">
        <v>1106</v>
      </c>
      <c r="G825" s="515"/>
      <c r="H825" s="566"/>
    </row>
    <row r="826" spans="1:8" ht="24" customHeight="1" x14ac:dyDescent="0.2">
      <c r="A826" s="803">
        <v>7130530616</v>
      </c>
      <c r="B826" s="806" t="s">
        <v>1596</v>
      </c>
      <c r="C826" s="805" t="s">
        <v>14</v>
      </c>
      <c r="D826" s="514">
        <v>38020</v>
      </c>
      <c r="E826" s="515"/>
      <c r="F826" s="623" t="s">
        <v>1106</v>
      </c>
      <c r="G826" s="515"/>
      <c r="H826" s="566"/>
    </row>
    <row r="827" spans="1:8" ht="24" customHeight="1" x14ac:dyDescent="0.2">
      <c r="A827" s="803">
        <v>7130530619</v>
      </c>
      <c r="B827" s="806" t="s">
        <v>1597</v>
      </c>
      <c r="C827" s="805" t="s">
        <v>14</v>
      </c>
      <c r="D827" s="514">
        <v>72025</v>
      </c>
      <c r="E827" s="515"/>
      <c r="F827" s="623" t="s">
        <v>1106</v>
      </c>
      <c r="G827" s="515"/>
      <c r="H827" s="566"/>
    </row>
    <row r="828" spans="1:8" ht="24" customHeight="1" x14ac:dyDescent="0.2">
      <c r="A828" s="803">
        <v>7130530633</v>
      </c>
      <c r="B828" s="804" t="s">
        <v>1746</v>
      </c>
      <c r="C828" s="805" t="s">
        <v>14</v>
      </c>
      <c r="D828" s="514">
        <v>225100</v>
      </c>
      <c r="E828" s="515"/>
      <c r="F828" s="623" t="s">
        <v>1106</v>
      </c>
      <c r="G828" s="515"/>
      <c r="H828" s="566"/>
    </row>
    <row r="829" spans="1:8" ht="24" customHeight="1" x14ac:dyDescent="0.2">
      <c r="A829" s="803">
        <v>7130530625</v>
      </c>
      <c r="B829" s="804" t="s">
        <v>1747</v>
      </c>
      <c r="C829" s="805" t="s">
        <v>14</v>
      </c>
      <c r="D829" s="514">
        <v>276315</v>
      </c>
      <c r="E829" s="515"/>
      <c r="F829" s="623" t="s">
        <v>1106</v>
      </c>
      <c r="G829" s="515"/>
      <c r="H829" s="566"/>
    </row>
    <row r="830" spans="1:8" ht="24" customHeight="1" x14ac:dyDescent="0.2">
      <c r="A830" s="803">
        <v>7130530611</v>
      </c>
      <c r="B830" s="804" t="s">
        <v>1748</v>
      </c>
      <c r="C830" s="805" t="s">
        <v>14</v>
      </c>
      <c r="D830" s="514">
        <v>14300</v>
      </c>
      <c r="E830" s="515"/>
      <c r="F830" s="623" t="s">
        <v>1106</v>
      </c>
      <c r="G830" s="515"/>
      <c r="H830" s="566"/>
    </row>
    <row r="831" spans="1:8" ht="24" customHeight="1" x14ac:dyDescent="0.2">
      <c r="A831" s="803">
        <v>7130530638</v>
      </c>
      <c r="B831" s="804" t="s">
        <v>1749</v>
      </c>
      <c r="C831" s="805" t="s">
        <v>24</v>
      </c>
      <c r="D831" s="514">
        <v>19940</v>
      </c>
      <c r="E831" s="515"/>
      <c r="F831" s="623" t="s">
        <v>1106</v>
      </c>
      <c r="G831" s="515"/>
      <c r="H831" s="566"/>
    </row>
    <row r="832" spans="1:8" ht="24" customHeight="1" x14ac:dyDescent="0.2">
      <c r="A832" s="803">
        <v>7130530217</v>
      </c>
      <c r="B832" s="804" t="s">
        <v>1750</v>
      </c>
      <c r="C832" s="805" t="s">
        <v>24</v>
      </c>
      <c r="D832" s="514">
        <v>75506</v>
      </c>
      <c r="E832" s="515"/>
      <c r="F832" s="623" t="s">
        <v>1106</v>
      </c>
      <c r="G832" s="515"/>
      <c r="H832" s="566"/>
    </row>
    <row r="833" spans="1:8" ht="24" customHeight="1" x14ac:dyDescent="0.2">
      <c r="A833" s="803">
        <v>7130530223</v>
      </c>
      <c r="B833" s="804" t="s">
        <v>1751</v>
      </c>
      <c r="C833" s="805" t="s">
        <v>24</v>
      </c>
      <c r="D833" s="514">
        <v>659111</v>
      </c>
      <c r="E833" s="515"/>
      <c r="F833" s="623" t="s">
        <v>1106</v>
      </c>
      <c r="G833" s="515"/>
      <c r="H833" s="566"/>
    </row>
    <row r="834" spans="1:8" ht="24" customHeight="1" x14ac:dyDescent="0.2">
      <c r="A834" s="803">
        <v>7130500084</v>
      </c>
      <c r="B834" s="804" t="s">
        <v>1752</v>
      </c>
      <c r="C834" s="805" t="s">
        <v>10</v>
      </c>
      <c r="D834" s="514">
        <v>15</v>
      </c>
      <c r="E834" s="515"/>
      <c r="F834" s="623" t="s">
        <v>1106</v>
      </c>
      <c r="G834" s="515"/>
      <c r="H834" s="566"/>
    </row>
    <row r="835" spans="1:8" ht="24" customHeight="1" x14ac:dyDescent="0.2">
      <c r="A835" s="803">
        <v>7130570065</v>
      </c>
      <c r="B835" s="804" t="s">
        <v>1753</v>
      </c>
      <c r="C835" s="805" t="s">
        <v>10</v>
      </c>
      <c r="D835" s="514">
        <v>100</v>
      </c>
      <c r="E835" s="515"/>
      <c r="F835" s="623" t="s">
        <v>1106</v>
      </c>
      <c r="G835" s="515"/>
      <c r="H835" s="566"/>
    </row>
    <row r="836" spans="1:8" ht="24" customHeight="1" x14ac:dyDescent="0.2">
      <c r="A836" s="803">
        <v>7130578361</v>
      </c>
      <c r="B836" s="804" t="s">
        <v>1754</v>
      </c>
      <c r="C836" s="805" t="s">
        <v>24</v>
      </c>
      <c r="D836" s="514">
        <v>31901</v>
      </c>
      <c r="E836" s="515"/>
      <c r="F836" s="623" t="s">
        <v>1106</v>
      </c>
      <c r="G836" s="515"/>
      <c r="H836" s="566"/>
    </row>
    <row r="837" spans="1:8" ht="51.75" customHeight="1" x14ac:dyDescent="0.2">
      <c r="A837" s="803">
        <v>7132220002</v>
      </c>
      <c r="B837" s="804" t="s">
        <v>1976</v>
      </c>
      <c r="C837" s="805" t="s">
        <v>14</v>
      </c>
      <c r="D837" s="514">
        <v>3816741.21</v>
      </c>
      <c r="E837" s="515"/>
      <c r="F837" s="623" t="s">
        <v>1106</v>
      </c>
      <c r="G837" s="515"/>
      <c r="H837" s="566"/>
    </row>
    <row r="838" spans="1:8" ht="51" customHeight="1" x14ac:dyDescent="0.2">
      <c r="A838" s="803">
        <v>7132220006</v>
      </c>
      <c r="B838" s="804" t="s">
        <v>1977</v>
      </c>
      <c r="C838" s="805" t="s">
        <v>14</v>
      </c>
      <c r="D838" s="514">
        <v>5314882.2699999996</v>
      </c>
      <c r="E838" s="515"/>
      <c r="F838" s="623" t="s">
        <v>1106</v>
      </c>
      <c r="G838" s="515"/>
      <c r="H838" s="566"/>
    </row>
    <row r="839" spans="1:8" ht="25.5" x14ac:dyDescent="0.2">
      <c r="A839" s="803"/>
      <c r="B839" s="809" t="s">
        <v>1877</v>
      </c>
      <c r="C839" s="805"/>
      <c r="D839" s="514"/>
      <c r="E839" s="515"/>
      <c r="F839" s="736"/>
      <c r="G839" s="803"/>
      <c r="H839" s="566"/>
    </row>
    <row r="840" spans="1:8" ht="38.25" x14ac:dyDescent="0.2">
      <c r="A840" s="803">
        <v>7131941004</v>
      </c>
      <c r="B840" s="804" t="s">
        <v>1878</v>
      </c>
      <c r="C840" s="805" t="s">
        <v>2</v>
      </c>
      <c r="D840" s="514">
        <v>3102654.24</v>
      </c>
      <c r="E840" s="515"/>
      <c r="F840" s="623" t="s">
        <v>1106</v>
      </c>
      <c r="G840" s="810"/>
      <c r="H840" s="566"/>
    </row>
    <row r="841" spans="1:8" ht="38.25" x14ac:dyDescent="0.2">
      <c r="A841" s="803">
        <v>7131941005</v>
      </c>
      <c r="B841" s="804" t="s">
        <v>1879</v>
      </c>
      <c r="C841" s="805" t="s">
        <v>2</v>
      </c>
      <c r="D841" s="514">
        <v>4474290.9600000009</v>
      </c>
      <c r="E841" s="515"/>
      <c r="F841" s="623" t="s">
        <v>1106</v>
      </c>
      <c r="G841" s="810"/>
      <c r="H841" s="566"/>
    </row>
    <row r="842" spans="1:8" ht="25.5" x14ac:dyDescent="0.2">
      <c r="A842" s="803">
        <v>7131941006</v>
      </c>
      <c r="B842" s="804" t="s">
        <v>1880</v>
      </c>
      <c r="C842" s="805" t="s">
        <v>2</v>
      </c>
      <c r="D842" s="514">
        <v>2887025.7600000002</v>
      </c>
      <c r="E842" s="515"/>
      <c r="F842" s="623" t="s">
        <v>1106</v>
      </c>
      <c r="G842" s="810"/>
      <c r="H842" s="566"/>
    </row>
    <row r="843" spans="1:8" ht="25.5" x14ac:dyDescent="0.2">
      <c r="A843" s="803">
        <v>7131941007</v>
      </c>
      <c r="B843" s="804" t="s">
        <v>1881</v>
      </c>
      <c r="C843" s="805" t="s">
        <v>2</v>
      </c>
      <c r="D843" s="514">
        <v>3866937.41</v>
      </c>
      <c r="E843" s="515"/>
      <c r="F843" s="623" t="s">
        <v>1106</v>
      </c>
      <c r="G843" s="810"/>
      <c r="H843" s="566"/>
    </row>
    <row r="844" spans="1:8" ht="21.75" customHeight="1" x14ac:dyDescent="0.2">
      <c r="A844" s="803"/>
      <c r="B844" s="809" t="s">
        <v>1882</v>
      </c>
      <c r="C844" s="805"/>
      <c r="D844" s="514"/>
      <c r="E844" s="515"/>
      <c r="F844" s="736"/>
      <c r="G844" s="803"/>
      <c r="H844" s="566"/>
    </row>
    <row r="845" spans="1:8" ht="25.5" x14ac:dyDescent="0.2">
      <c r="A845" s="803">
        <v>7130352011</v>
      </c>
      <c r="B845" s="804" t="s">
        <v>1883</v>
      </c>
      <c r="C845" s="805" t="s">
        <v>24</v>
      </c>
      <c r="D845" s="514">
        <v>53100</v>
      </c>
      <c r="E845" s="515"/>
      <c r="F845" s="623" t="s">
        <v>1106</v>
      </c>
      <c r="G845" s="810"/>
      <c r="H845" s="566"/>
    </row>
    <row r="846" spans="1:8" ht="25.5" x14ac:dyDescent="0.2">
      <c r="A846" s="803">
        <v>7130352012</v>
      </c>
      <c r="B846" s="804" t="s">
        <v>1884</v>
      </c>
      <c r="C846" s="805" t="s">
        <v>24</v>
      </c>
      <c r="D846" s="514">
        <v>56640</v>
      </c>
      <c r="E846" s="515"/>
      <c r="F846" s="623" t="s">
        <v>1106</v>
      </c>
      <c r="G846" s="810"/>
      <c r="H846" s="566"/>
    </row>
    <row r="847" spans="1:8" ht="25.5" x14ac:dyDescent="0.2">
      <c r="A847" s="803">
        <v>7130352013</v>
      </c>
      <c r="B847" s="804" t="s">
        <v>1885</v>
      </c>
      <c r="C847" s="805" t="s">
        <v>24</v>
      </c>
      <c r="D847" s="514">
        <v>57938</v>
      </c>
      <c r="E847" s="515"/>
      <c r="F847" s="623" t="s">
        <v>1106</v>
      </c>
      <c r="G847" s="810"/>
      <c r="H847" s="566"/>
    </row>
    <row r="848" spans="1:8" ht="25.5" x14ac:dyDescent="0.2">
      <c r="A848" s="803">
        <v>7130352014</v>
      </c>
      <c r="B848" s="804" t="s">
        <v>1886</v>
      </c>
      <c r="C848" s="805" t="s">
        <v>17</v>
      </c>
      <c r="D848" s="514">
        <v>850</v>
      </c>
      <c r="E848" s="515"/>
      <c r="F848" s="623" t="s">
        <v>1106</v>
      </c>
      <c r="G848" s="810"/>
      <c r="H848" s="566"/>
    </row>
    <row r="849" spans="1:8" ht="24.75" customHeight="1" x14ac:dyDescent="0.2">
      <c r="A849" s="803"/>
      <c r="B849" s="809" t="s">
        <v>1887</v>
      </c>
      <c r="C849" s="805"/>
      <c r="D849" s="514"/>
      <c r="E849" s="515"/>
      <c r="F849" s="736"/>
      <c r="G849" s="803"/>
      <c r="H849" s="566"/>
    </row>
    <row r="850" spans="1:8" ht="25.5" x14ac:dyDescent="0.2">
      <c r="A850" s="803">
        <v>7130311015</v>
      </c>
      <c r="B850" s="804" t="s">
        <v>1888</v>
      </c>
      <c r="C850" s="811" t="s">
        <v>84</v>
      </c>
      <c r="D850" s="514">
        <v>138</v>
      </c>
      <c r="E850" s="515"/>
      <c r="F850" s="623" t="s">
        <v>1106</v>
      </c>
      <c r="G850" s="810"/>
      <c r="H850" s="566"/>
    </row>
    <row r="851" spans="1:8" ht="25.5" x14ac:dyDescent="0.2">
      <c r="A851" s="803">
        <v>7130311016</v>
      </c>
      <c r="B851" s="804" t="s">
        <v>1889</v>
      </c>
      <c r="C851" s="811" t="s">
        <v>84</v>
      </c>
      <c r="D851" s="514">
        <v>176.52</v>
      </c>
      <c r="E851" s="515"/>
      <c r="F851" s="623" t="s">
        <v>1106</v>
      </c>
      <c r="G851" s="810"/>
      <c r="H851" s="566"/>
    </row>
    <row r="852" spans="1:8" ht="25.5" x14ac:dyDescent="0.2">
      <c r="A852" s="803">
        <v>7130311017</v>
      </c>
      <c r="B852" s="804" t="s">
        <v>1890</v>
      </c>
      <c r="C852" s="811" t="s">
        <v>84</v>
      </c>
      <c r="D852" s="514">
        <v>257.82</v>
      </c>
      <c r="E852" s="515"/>
      <c r="F852" s="623" t="s">
        <v>1106</v>
      </c>
      <c r="G852" s="810"/>
      <c r="H852" s="566"/>
    </row>
    <row r="853" spans="1:8" ht="25.5" x14ac:dyDescent="0.2">
      <c r="A853" s="803">
        <v>7130311018</v>
      </c>
      <c r="B853" s="804" t="s">
        <v>1891</v>
      </c>
      <c r="C853" s="811" t="s">
        <v>84</v>
      </c>
      <c r="D853" s="514">
        <v>338.06</v>
      </c>
      <c r="E853" s="515"/>
      <c r="F853" s="623" t="s">
        <v>1106</v>
      </c>
      <c r="G853" s="810"/>
      <c r="H853" s="566"/>
    </row>
    <row r="854" spans="1:8" ht="25.5" x14ac:dyDescent="0.2">
      <c r="A854" s="803">
        <v>7130311019</v>
      </c>
      <c r="B854" s="804" t="s">
        <v>1892</v>
      </c>
      <c r="C854" s="811" t="s">
        <v>84</v>
      </c>
      <c r="D854" s="514">
        <v>412.94</v>
      </c>
      <c r="E854" s="515"/>
      <c r="F854" s="623" t="s">
        <v>1106</v>
      </c>
      <c r="G854" s="810"/>
      <c r="H854" s="566"/>
    </row>
    <row r="855" spans="1:8" ht="25.5" x14ac:dyDescent="0.2">
      <c r="A855" s="803">
        <v>7130310093</v>
      </c>
      <c r="B855" s="804" t="s">
        <v>1893</v>
      </c>
      <c r="C855" s="811" t="s">
        <v>84</v>
      </c>
      <c r="D855" s="514">
        <v>509.22</v>
      </c>
      <c r="E855" s="515"/>
      <c r="F855" s="623" t="s">
        <v>1106</v>
      </c>
      <c r="G855" s="810"/>
      <c r="H855" s="566"/>
    </row>
    <row r="856" spans="1:8" ht="25.5" x14ac:dyDescent="0.2">
      <c r="A856" s="803">
        <v>7130311020</v>
      </c>
      <c r="B856" s="804" t="s">
        <v>1894</v>
      </c>
      <c r="C856" s="811" t="s">
        <v>84</v>
      </c>
      <c r="D856" s="514">
        <v>604.44000000000005</v>
      </c>
      <c r="E856" s="515"/>
      <c r="F856" s="623" t="s">
        <v>1106</v>
      </c>
      <c r="G856" s="810"/>
      <c r="H856" s="566"/>
    </row>
    <row r="857" spans="1:8" ht="25.5" x14ac:dyDescent="0.2">
      <c r="A857" s="803">
        <v>7130311021</v>
      </c>
      <c r="B857" s="804" t="s">
        <v>1895</v>
      </c>
      <c r="C857" s="811" t="s">
        <v>84</v>
      </c>
      <c r="D857" s="514">
        <v>743.51</v>
      </c>
      <c r="E857" s="515"/>
      <c r="F857" s="623" t="s">
        <v>1106</v>
      </c>
      <c r="G857" s="810"/>
      <c r="H857" s="566"/>
    </row>
    <row r="858" spans="1:8" ht="25.5" x14ac:dyDescent="0.2">
      <c r="A858" s="803">
        <v>7130311031</v>
      </c>
      <c r="B858" s="804" t="s">
        <v>1896</v>
      </c>
      <c r="C858" s="811" t="s">
        <v>84</v>
      </c>
      <c r="D858" s="514">
        <v>936.08</v>
      </c>
      <c r="E858" s="515"/>
      <c r="F858" s="623" t="s">
        <v>1106</v>
      </c>
      <c r="G858" s="810"/>
      <c r="H858" s="566"/>
    </row>
    <row r="859" spans="1:8" ht="25.5" x14ac:dyDescent="0.2">
      <c r="A859" s="803">
        <v>7130311032</v>
      </c>
      <c r="B859" s="804" t="s">
        <v>1897</v>
      </c>
      <c r="C859" s="811" t="s">
        <v>84</v>
      </c>
      <c r="D859" s="514">
        <v>1137.2</v>
      </c>
      <c r="E859" s="515"/>
      <c r="F859" s="623" t="s">
        <v>1106</v>
      </c>
      <c r="G859" s="810"/>
      <c r="H859" s="566"/>
    </row>
    <row r="860" spans="1:8" ht="25.5" x14ac:dyDescent="0.2">
      <c r="A860" s="803">
        <v>7130310094</v>
      </c>
      <c r="B860" s="804" t="s">
        <v>1898</v>
      </c>
      <c r="C860" s="811" t="s">
        <v>84</v>
      </c>
      <c r="D860" s="514">
        <v>1433.53</v>
      </c>
      <c r="E860" s="515"/>
      <c r="F860" s="623" t="s">
        <v>1106</v>
      </c>
      <c r="G860" s="810"/>
      <c r="H860" s="566"/>
    </row>
    <row r="861" spans="1:8" ht="25.5" x14ac:dyDescent="0.2">
      <c r="A861" s="803">
        <v>7130870011</v>
      </c>
      <c r="B861" s="804" t="s">
        <v>1899</v>
      </c>
      <c r="C861" s="805" t="s">
        <v>24</v>
      </c>
      <c r="D861" s="514">
        <v>12555.68</v>
      </c>
      <c r="E861" s="515"/>
      <c r="F861" s="623" t="s">
        <v>1106</v>
      </c>
      <c r="G861" s="810"/>
      <c r="H861" s="566"/>
    </row>
    <row r="862" spans="1:8" ht="25.5" x14ac:dyDescent="0.2">
      <c r="A862" s="803">
        <v>7130870012</v>
      </c>
      <c r="B862" s="804" t="s">
        <v>1900</v>
      </c>
      <c r="C862" s="805" t="s">
        <v>24</v>
      </c>
      <c r="D862" s="514">
        <v>10138.59</v>
      </c>
      <c r="E862" s="515"/>
      <c r="F862" s="623" t="s">
        <v>1106</v>
      </c>
      <c r="G862" s="810"/>
      <c r="H862" s="566"/>
    </row>
    <row r="863" spans="1:8" ht="25.5" x14ac:dyDescent="0.2">
      <c r="A863" s="803">
        <v>7132490002</v>
      </c>
      <c r="B863" s="804" t="s">
        <v>1901</v>
      </c>
      <c r="C863" s="805" t="s">
        <v>1902</v>
      </c>
      <c r="D863" s="514">
        <v>1336.14</v>
      </c>
      <c r="E863" s="515"/>
      <c r="F863" s="623" t="s">
        <v>1106</v>
      </c>
      <c r="G863" s="810"/>
      <c r="H863" s="566"/>
    </row>
    <row r="864" spans="1:8" ht="15" x14ac:dyDescent="0.2">
      <c r="A864" s="803">
        <v>7130870014</v>
      </c>
      <c r="B864" s="804" t="s">
        <v>1903</v>
      </c>
      <c r="C864" s="805" t="s">
        <v>42</v>
      </c>
      <c r="D864" s="514">
        <v>294.69</v>
      </c>
      <c r="E864" s="515"/>
      <c r="F864" s="623" t="s">
        <v>1106</v>
      </c>
      <c r="G864" s="810"/>
      <c r="H864" s="566"/>
    </row>
    <row r="865" spans="1:8" ht="25.5" x14ac:dyDescent="0.2">
      <c r="A865" s="803">
        <v>7132461002</v>
      </c>
      <c r="B865" s="804" t="s">
        <v>1904</v>
      </c>
      <c r="C865" s="805" t="s">
        <v>42</v>
      </c>
      <c r="D865" s="863" t="s">
        <v>1963</v>
      </c>
      <c r="E865" s="515"/>
      <c r="F865" s="623"/>
      <c r="G865" s="739" t="s">
        <v>1978</v>
      </c>
      <c r="H865" s="566"/>
    </row>
    <row r="866" spans="1:8" x14ac:dyDescent="0.2">
      <c r="A866" s="803"/>
      <c r="B866" s="809" t="s">
        <v>1905</v>
      </c>
      <c r="C866" s="805"/>
      <c r="D866" s="514"/>
      <c r="E866" s="515"/>
      <c r="F866" s="736"/>
      <c r="G866" s="803"/>
      <c r="H866" s="566"/>
    </row>
    <row r="867" spans="1:8" ht="89.25" x14ac:dyDescent="0.2">
      <c r="A867" s="803">
        <v>7131941008</v>
      </c>
      <c r="B867" s="804" t="s">
        <v>1906</v>
      </c>
      <c r="C867" s="805" t="s">
        <v>24</v>
      </c>
      <c r="D867" s="514">
        <v>4381810.3</v>
      </c>
      <c r="E867" s="515"/>
      <c r="F867" s="623" t="s">
        <v>1106</v>
      </c>
      <c r="G867" s="812"/>
      <c r="H867" s="566"/>
    </row>
    <row r="868" spans="1:8" ht="89.25" x14ac:dyDescent="0.2">
      <c r="A868" s="803">
        <v>7131941009</v>
      </c>
      <c r="B868" s="804" t="s">
        <v>1907</v>
      </c>
      <c r="C868" s="805" t="s">
        <v>24</v>
      </c>
      <c r="D868" s="514">
        <v>3330741.25</v>
      </c>
      <c r="E868" s="515"/>
      <c r="F868" s="623" t="s">
        <v>1106</v>
      </c>
      <c r="G868" s="812"/>
      <c r="H868" s="566"/>
    </row>
    <row r="869" spans="1:8" ht="89.25" x14ac:dyDescent="0.2">
      <c r="A869" s="803">
        <v>7131941010</v>
      </c>
      <c r="B869" s="804" t="s">
        <v>1908</v>
      </c>
      <c r="C869" s="805" t="s">
        <v>24</v>
      </c>
      <c r="D869" s="514">
        <v>2709970.82</v>
      </c>
      <c r="E869" s="515"/>
      <c r="F869" s="623" t="s">
        <v>1106</v>
      </c>
      <c r="G869" s="812"/>
      <c r="H869" s="566"/>
    </row>
    <row r="870" spans="1:8" ht="89.25" x14ac:dyDescent="0.2">
      <c r="A870" s="803">
        <v>7131941011</v>
      </c>
      <c r="B870" s="804" t="s">
        <v>1909</v>
      </c>
      <c r="C870" s="805" t="s">
        <v>24</v>
      </c>
      <c r="D870" s="514">
        <v>2392877.16</v>
      </c>
      <c r="E870" s="515"/>
      <c r="F870" s="623" t="s">
        <v>1106</v>
      </c>
      <c r="G870" s="812"/>
      <c r="H870" s="566"/>
    </row>
    <row r="871" spans="1:8" ht="25.5" x14ac:dyDescent="0.2">
      <c r="A871" s="803">
        <v>7130310091</v>
      </c>
      <c r="B871" s="804" t="s">
        <v>1910</v>
      </c>
      <c r="C871" s="805" t="s">
        <v>42</v>
      </c>
      <c r="D871" s="514">
        <v>1140.4068000000002</v>
      </c>
      <c r="E871" s="515"/>
      <c r="F871" s="623" t="s">
        <v>1106</v>
      </c>
      <c r="G871" s="812"/>
      <c r="H871" s="566"/>
    </row>
    <row r="872" spans="1:8" ht="153" x14ac:dyDescent="0.2">
      <c r="A872" s="803">
        <v>7131960012</v>
      </c>
      <c r="B872" s="804" t="s">
        <v>1911</v>
      </c>
      <c r="C872" s="805" t="s">
        <v>14</v>
      </c>
      <c r="D872" s="514">
        <v>1726211.9</v>
      </c>
      <c r="E872" s="515"/>
      <c r="F872" s="623" t="s">
        <v>1106</v>
      </c>
      <c r="G872" s="812"/>
      <c r="H872" s="566"/>
    </row>
    <row r="873" spans="1:8" ht="186.75" x14ac:dyDescent="0.2">
      <c r="A873" s="803">
        <v>7131960013</v>
      </c>
      <c r="B873" s="804" t="s">
        <v>1912</v>
      </c>
      <c r="C873" s="805" t="s">
        <v>14</v>
      </c>
      <c r="D873" s="514">
        <v>1726211.9</v>
      </c>
      <c r="E873" s="515"/>
      <c r="F873" s="623" t="s">
        <v>1106</v>
      </c>
      <c r="G873" s="812"/>
      <c r="H873" s="566"/>
    </row>
    <row r="874" spans="1:8" ht="158.25" x14ac:dyDescent="0.2">
      <c r="A874" s="803">
        <v>7131960014</v>
      </c>
      <c r="B874" s="804" t="s">
        <v>1913</v>
      </c>
      <c r="C874" s="805" t="s">
        <v>14</v>
      </c>
      <c r="D874" s="514">
        <v>1185814.8500000001</v>
      </c>
      <c r="E874" s="515"/>
      <c r="F874" s="623" t="s">
        <v>1106</v>
      </c>
      <c r="G874" s="812"/>
      <c r="H874" s="566"/>
    </row>
    <row r="875" spans="1:8" ht="144" x14ac:dyDescent="0.2">
      <c r="A875" s="803">
        <v>7131960015</v>
      </c>
      <c r="B875" s="804" t="s">
        <v>1914</v>
      </c>
      <c r="C875" s="805" t="s">
        <v>14</v>
      </c>
      <c r="D875" s="514">
        <v>1185814.8500000001</v>
      </c>
      <c r="E875" s="515"/>
      <c r="F875" s="623" t="s">
        <v>1106</v>
      </c>
      <c r="G875" s="812"/>
      <c r="H875" s="566"/>
    </row>
    <row r="876" spans="1:8" ht="25.5" x14ac:dyDescent="0.2">
      <c r="A876" s="803">
        <v>7132230001</v>
      </c>
      <c r="B876" s="804" t="s">
        <v>1915</v>
      </c>
      <c r="C876" s="805" t="s">
        <v>14</v>
      </c>
      <c r="D876" s="514">
        <v>50947.75</v>
      </c>
      <c r="E876" s="515"/>
      <c r="F876" s="623" t="s">
        <v>1106</v>
      </c>
      <c r="G876" s="812"/>
      <c r="H876" s="566"/>
    </row>
    <row r="877" spans="1:8" ht="25.5" x14ac:dyDescent="0.2">
      <c r="A877" s="803">
        <v>7132230003</v>
      </c>
      <c r="B877" s="804" t="s">
        <v>1916</v>
      </c>
      <c r="C877" s="805" t="s">
        <v>14</v>
      </c>
      <c r="D877" s="514">
        <v>50947.75</v>
      </c>
      <c r="E877" s="515"/>
      <c r="F877" s="623" t="s">
        <v>1106</v>
      </c>
      <c r="G877" s="812"/>
      <c r="H877" s="566"/>
    </row>
    <row r="878" spans="1:8" ht="25.5" x14ac:dyDescent="0.2">
      <c r="A878" s="803">
        <v>7132230004</v>
      </c>
      <c r="B878" s="804" t="s">
        <v>1917</v>
      </c>
      <c r="C878" s="805" t="s">
        <v>14</v>
      </c>
      <c r="D878" s="514">
        <v>101895.5</v>
      </c>
      <c r="E878" s="515"/>
      <c r="F878" s="623" t="s">
        <v>1106</v>
      </c>
      <c r="G878" s="812"/>
      <c r="H878" s="566"/>
    </row>
    <row r="879" spans="1:8" s="866" customFormat="1" ht="15" x14ac:dyDescent="0.25">
      <c r="A879" s="647">
        <v>7130641035</v>
      </c>
      <c r="B879" s="648" t="s">
        <v>1973</v>
      </c>
      <c r="C879" s="649" t="s">
        <v>344</v>
      </c>
      <c r="D879" s="863">
        <v>1541.79</v>
      </c>
      <c r="E879" s="864"/>
      <c r="F879" s="864"/>
      <c r="G879" s="865" t="s">
        <v>1974</v>
      </c>
    </row>
    <row r="880" spans="1:8" s="866" customFormat="1" ht="25.5" x14ac:dyDescent="0.25">
      <c r="A880" s="647">
        <v>7132461804</v>
      </c>
      <c r="B880" s="648" t="s">
        <v>1975</v>
      </c>
      <c r="C880" s="649" t="s">
        <v>344</v>
      </c>
      <c r="D880" s="863">
        <v>1309.8</v>
      </c>
      <c r="E880" s="864"/>
      <c r="F880" s="864"/>
      <c r="G880" s="865" t="s">
        <v>1974</v>
      </c>
    </row>
  </sheetData>
  <mergeCells count="3">
    <mergeCell ref="B1:D1"/>
    <mergeCell ref="A2:E2"/>
    <mergeCell ref="F3:G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4"/>
  <sheetViews>
    <sheetView zoomScaleNormal="100" workbookViewId="0">
      <pane xSplit="3" ySplit="9" topLeftCell="D10" activePane="bottomRight" state="frozen"/>
      <selection activeCell="C43" sqref="C43"/>
      <selection pane="topRight" activeCell="C43" sqref="C43"/>
      <selection pane="bottomLeft" activeCell="C43" sqref="C43"/>
      <selection pane="bottomRight" activeCell="L171" sqref="L171"/>
    </sheetView>
  </sheetViews>
  <sheetFormatPr defaultRowHeight="12.75" x14ac:dyDescent="0.2"/>
  <cols>
    <col min="1" max="1" width="4.7109375" customWidth="1"/>
    <col min="2" max="2" width="5.140625" style="87" customWidth="1"/>
    <col min="3" max="3" width="45.140625" customWidth="1"/>
    <col min="4" max="4" width="15" style="87" customWidth="1"/>
    <col min="5" max="5" width="6.42578125" bestFit="1" customWidth="1"/>
    <col min="6" max="6" width="13" style="595" customWidth="1"/>
    <col min="7" max="7" width="8.28515625" customWidth="1"/>
    <col min="8" max="8" width="15" customWidth="1"/>
    <col min="9" max="9" width="8.5703125" bestFit="1" customWidth="1"/>
    <col min="10" max="10" width="14.85546875" customWidth="1"/>
    <col min="11" max="11" width="8.42578125" bestFit="1" customWidth="1"/>
    <col min="12" max="12" width="15" customWidth="1"/>
    <col min="13" max="13" width="45.85546875" customWidth="1"/>
    <col min="14" max="14" width="12.42578125" bestFit="1" customWidth="1"/>
    <col min="15" max="15" width="13.5703125" bestFit="1" customWidth="1"/>
    <col min="16" max="16" width="9.5703125" bestFit="1" customWidth="1"/>
    <col min="17" max="17" width="14.85546875" bestFit="1" customWidth="1"/>
    <col min="257" max="257" width="4.7109375" customWidth="1"/>
    <col min="258" max="258" width="5.140625" customWidth="1"/>
    <col min="259" max="259" width="39.28515625" customWidth="1"/>
    <col min="260" max="260" width="15" customWidth="1"/>
    <col min="261" max="261" width="6.42578125" bestFit="1" customWidth="1"/>
    <col min="262" max="262" width="14.140625" bestFit="1" customWidth="1"/>
    <col min="263" max="263" width="8.28515625" customWidth="1"/>
    <col min="264" max="264" width="15" customWidth="1"/>
    <col min="265" max="265" width="8.5703125" bestFit="1" customWidth="1"/>
    <col min="266" max="266" width="14.85546875" customWidth="1"/>
    <col min="267" max="267" width="8.42578125" bestFit="1" customWidth="1"/>
    <col min="268" max="268" width="15" customWidth="1"/>
    <col min="269" max="269" width="49.140625" customWidth="1"/>
    <col min="270" max="270" width="12.42578125" bestFit="1" customWidth="1"/>
    <col min="271" max="271" width="13.5703125" bestFit="1" customWidth="1"/>
    <col min="273" max="273" width="14.85546875" bestFit="1" customWidth="1"/>
    <col min="513" max="513" width="4.7109375" customWidth="1"/>
    <col min="514" max="514" width="5.140625" customWidth="1"/>
    <col min="515" max="515" width="39.28515625" customWidth="1"/>
    <col min="516" max="516" width="15" customWidth="1"/>
    <col min="517" max="517" width="6.42578125" bestFit="1" customWidth="1"/>
    <col min="518" max="518" width="14.140625" bestFit="1" customWidth="1"/>
    <col min="519" max="519" width="8.28515625" customWidth="1"/>
    <col min="520" max="520" width="15" customWidth="1"/>
    <col min="521" max="521" width="8.5703125" bestFit="1" customWidth="1"/>
    <col min="522" max="522" width="14.85546875" customWidth="1"/>
    <col min="523" max="523" width="8.42578125" bestFit="1" customWidth="1"/>
    <col min="524" max="524" width="15" customWidth="1"/>
    <col min="525" max="525" width="49.140625" customWidth="1"/>
    <col min="526" max="526" width="12.42578125" bestFit="1" customWidth="1"/>
    <col min="527" max="527" width="13.5703125" bestFit="1" customWidth="1"/>
    <col min="529" max="529" width="14.85546875" bestFit="1" customWidth="1"/>
    <col min="769" max="769" width="4.7109375" customWidth="1"/>
    <col min="770" max="770" width="5.140625" customWidth="1"/>
    <col min="771" max="771" width="39.28515625" customWidth="1"/>
    <col min="772" max="772" width="15" customWidth="1"/>
    <col min="773" max="773" width="6.42578125" bestFit="1" customWidth="1"/>
    <col min="774" max="774" width="14.140625" bestFit="1" customWidth="1"/>
    <col min="775" max="775" width="8.28515625" customWidth="1"/>
    <col min="776" max="776" width="15" customWidth="1"/>
    <col min="777" max="777" width="8.5703125" bestFit="1" customWidth="1"/>
    <col min="778" max="778" width="14.85546875" customWidth="1"/>
    <col min="779" max="779" width="8.42578125" bestFit="1" customWidth="1"/>
    <col min="780" max="780" width="15" customWidth="1"/>
    <col min="781" max="781" width="49.140625" customWidth="1"/>
    <col min="782" max="782" width="12.42578125" bestFit="1" customWidth="1"/>
    <col min="783" max="783" width="13.5703125" bestFit="1" customWidth="1"/>
    <col min="785" max="785" width="14.85546875" bestFit="1" customWidth="1"/>
    <col min="1025" max="1025" width="4.7109375" customWidth="1"/>
    <col min="1026" max="1026" width="5.140625" customWidth="1"/>
    <col min="1027" max="1027" width="39.28515625" customWidth="1"/>
    <col min="1028" max="1028" width="15" customWidth="1"/>
    <col min="1029" max="1029" width="6.42578125" bestFit="1" customWidth="1"/>
    <col min="1030" max="1030" width="14.140625" bestFit="1" customWidth="1"/>
    <col min="1031" max="1031" width="8.28515625" customWidth="1"/>
    <col min="1032" max="1032" width="15" customWidth="1"/>
    <col min="1033" max="1033" width="8.5703125" bestFit="1" customWidth="1"/>
    <col min="1034" max="1034" width="14.85546875" customWidth="1"/>
    <col min="1035" max="1035" width="8.42578125" bestFit="1" customWidth="1"/>
    <col min="1036" max="1036" width="15" customWidth="1"/>
    <col min="1037" max="1037" width="49.140625" customWidth="1"/>
    <col min="1038" max="1038" width="12.42578125" bestFit="1" customWidth="1"/>
    <col min="1039" max="1039" width="13.5703125" bestFit="1" customWidth="1"/>
    <col min="1041" max="1041" width="14.85546875" bestFit="1" customWidth="1"/>
    <col min="1281" max="1281" width="4.7109375" customWidth="1"/>
    <col min="1282" max="1282" width="5.140625" customWidth="1"/>
    <col min="1283" max="1283" width="39.28515625" customWidth="1"/>
    <col min="1284" max="1284" width="15" customWidth="1"/>
    <col min="1285" max="1285" width="6.42578125" bestFit="1" customWidth="1"/>
    <col min="1286" max="1286" width="14.140625" bestFit="1" customWidth="1"/>
    <col min="1287" max="1287" width="8.28515625" customWidth="1"/>
    <col min="1288" max="1288" width="15" customWidth="1"/>
    <col min="1289" max="1289" width="8.5703125" bestFit="1" customWidth="1"/>
    <col min="1290" max="1290" width="14.85546875" customWidth="1"/>
    <col min="1291" max="1291" width="8.42578125" bestFit="1" customWidth="1"/>
    <col min="1292" max="1292" width="15" customWidth="1"/>
    <col min="1293" max="1293" width="49.140625" customWidth="1"/>
    <col min="1294" max="1294" width="12.42578125" bestFit="1" customWidth="1"/>
    <col min="1295" max="1295" width="13.5703125" bestFit="1" customWidth="1"/>
    <col min="1297" max="1297" width="14.85546875" bestFit="1" customWidth="1"/>
    <col min="1537" max="1537" width="4.7109375" customWidth="1"/>
    <col min="1538" max="1538" width="5.140625" customWidth="1"/>
    <col min="1539" max="1539" width="39.28515625" customWidth="1"/>
    <col min="1540" max="1540" width="15" customWidth="1"/>
    <col min="1541" max="1541" width="6.42578125" bestFit="1" customWidth="1"/>
    <col min="1542" max="1542" width="14.140625" bestFit="1" customWidth="1"/>
    <col min="1543" max="1543" width="8.28515625" customWidth="1"/>
    <col min="1544" max="1544" width="15" customWidth="1"/>
    <col min="1545" max="1545" width="8.5703125" bestFit="1" customWidth="1"/>
    <col min="1546" max="1546" width="14.85546875" customWidth="1"/>
    <col min="1547" max="1547" width="8.42578125" bestFit="1" customWidth="1"/>
    <col min="1548" max="1548" width="15" customWidth="1"/>
    <col min="1549" max="1549" width="49.140625" customWidth="1"/>
    <col min="1550" max="1550" width="12.42578125" bestFit="1" customWidth="1"/>
    <col min="1551" max="1551" width="13.5703125" bestFit="1" customWidth="1"/>
    <col min="1553" max="1553" width="14.85546875" bestFit="1" customWidth="1"/>
    <col min="1793" max="1793" width="4.7109375" customWidth="1"/>
    <col min="1794" max="1794" width="5.140625" customWidth="1"/>
    <col min="1795" max="1795" width="39.28515625" customWidth="1"/>
    <col min="1796" max="1796" width="15" customWidth="1"/>
    <col min="1797" max="1797" width="6.42578125" bestFit="1" customWidth="1"/>
    <col min="1798" max="1798" width="14.140625" bestFit="1" customWidth="1"/>
    <col min="1799" max="1799" width="8.28515625" customWidth="1"/>
    <col min="1800" max="1800" width="15" customWidth="1"/>
    <col min="1801" max="1801" width="8.5703125" bestFit="1" customWidth="1"/>
    <col min="1802" max="1802" width="14.85546875" customWidth="1"/>
    <col min="1803" max="1803" width="8.42578125" bestFit="1" customWidth="1"/>
    <col min="1804" max="1804" width="15" customWidth="1"/>
    <col min="1805" max="1805" width="49.140625" customWidth="1"/>
    <col min="1806" max="1806" width="12.42578125" bestFit="1" customWidth="1"/>
    <col min="1807" max="1807" width="13.5703125" bestFit="1" customWidth="1"/>
    <col min="1809" max="1809" width="14.85546875" bestFit="1" customWidth="1"/>
    <col min="2049" max="2049" width="4.7109375" customWidth="1"/>
    <col min="2050" max="2050" width="5.140625" customWidth="1"/>
    <col min="2051" max="2051" width="39.28515625" customWidth="1"/>
    <col min="2052" max="2052" width="15" customWidth="1"/>
    <col min="2053" max="2053" width="6.42578125" bestFit="1" customWidth="1"/>
    <col min="2054" max="2054" width="14.140625" bestFit="1" customWidth="1"/>
    <col min="2055" max="2055" width="8.28515625" customWidth="1"/>
    <col min="2056" max="2056" width="15" customWidth="1"/>
    <col min="2057" max="2057" width="8.5703125" bestFit="1" customWidth="1"/>
    <col min="2058" max="2058" width="14.85546875" customWidth="1"/>
    <col min="2059" max="2059" width="8.42578125" bestFit="1" customWidth="1"/>
    <col min="2060" max="2060" width="15" customWidth="1"/>
    <col min="2061" max="2061" width="49.140625" customWidth="1"/>
    <col min="2062" max="2062" width="12.42578125" bestFit="1" customWidth="1"/>
    <col min="2063" max="2063" width="13.5703125" bestFit="1" customWidth="1"/>
    <col min="2065" max="2065" width="14.85546875" bestFit="1" customWidth="1"/>
    <col min="2305" max="2305" width="4.7109375" customWidth="1"/>
    <col min="2306" max="2306" width="5.140625" customWidth="1"/>
    <col min="2307" max="2307" width="39.28515625" customWidth="1"/>
    <col min="2308" max="2308" width="15" customWidth="1"/>
    <col min="2309" max="2309" width="6.42578125" bestFit="1" customWidth="1"/>
    <col min="2310" max="2310" width="14.140625" bestFit="1" customWidth="1"/>
    <col min="2311" max="2311" width="8.28515625" customWidth="1"/>
    <col min="2312" max="2312" width="15" customWidth="1"/>
    <col min="2313" max="2313" width="8.5703125" bestFit="1" customWidth="1"/>
    <col min="2314" max="2314" width="14.85546875" customWidth="1"/>
    <col min="2315" max="2315" width="8.42578125" bestFit="1" customWidth="1"/>
    <col min="2316" max="2316" width="15" customWidth="1"/>
    <col min="2317" max="2317" width="49.140625" customWidth="1"/>
    <col min="2318" max="2318" width="12.42578125" bestFit="1" customWidth="1"/>
    <col min="2319" max="2319" width="13.5703125" bestFit="1" customWidth="1"/>
    <col min="2321" max="2321" width="14.85546875" bestFit="1" customWidth="1"/>
    <col min="2561" max="2561" width="4.7109375" customWidth="1"/>
    <col min="2562" max="2562" width="5.140625" customWidth="1"/>
    <col min="2563" max="2563" width="39.28515625" customWidth="1"/>
    <col min="2564" max="2564" width="15" customWidth="1"/>
    <col min="2565" max="2565" width="6.42578125" bestFit="1" customWidth="1"/>
    <col min="2566" max="2566" width="14.140625" bestFit="1" customWidth="1"/>
    <col min="2567" max="2567" width="8.28515625" customWidth="1"/>
    <col min="2568" max="2568" width="15" customWidth="1"/>
    <col min="2569" max="2569" width="8.5703125" bestFit="1" customWidth="1"/>
    <col min="2570" max="2570" width="14.85546875" customWidth="1"/>
    <col min="2571" max="2571" width="8.42578125" bestFit="1" customWidth="1"/>
    <col min="2572" max="2572" width="15" customWidth="1"/>
    <col min="2573" max="2573" width="49.140625" customWidth="1"/>
    <col min="2574" max="2574" width="12.42578125" bestFit="1" customWidth="1"/>
    <col min="2575" max="2575" width="13.5703125" bestFit="1" customWidth="1"/>
    <col min="2577" max="2577" width="14.85546875" bestFit="1" customWidth="1"/>
    <col min="2817" max="2817" width="4.7109375" customWidth="1"/>
    <col min="2818" max="2818" width="5.140625" customWidth="1"/>
    <col min="2819" max="2819" width="39.28515625" customWidth="1"/>
    <col min="2820" max="2820" width="15" customWidth="1"/>
    <col min="2821" max="2821" width="6.42578125" bestFit="1" customWidth="1"/>
    <col min="2822" max="2822" width="14.140625" bestFit="1" customWidth="1"/>
    <col min="2823" max="2823" width="8.28515625" customWidth="1"/>
    <col min="2824" max="2824" width="15" customWidth="1"/>
    <col min="2825" max="2825" width="8.5703125" bestFit="1" customWidth="1"/>
    <col min="2826" max="2826" width="14.85546875" customWidth="1"/>
    <col min="2827" max="2827" width="8.42578125" bestFit="1" customWidth="1"/>
    <col min="2828" max="2828" width="15" customWidth="1"/>
    <col min="2829" max="2829" width="49.140625" customWidth="1"/>
    <col min="2830" max="2830" width="12.42578125" bestFit="1" customWidth="1"/>
    <col min="2831" max="2831" width="13.5703125" bestFit="1" customWidth="1"/>
    <col min="2833" max="2833" width="14.85546875" bestFit="1" customWidth="1"/>
    <col min="3073" max="3073" width="4.7109375" customWidth="1"/>
    <col min="3074" max="3074" width="5.140625" customWidth="1"/>
    <col min="3075" max="3075" width="39.28515625" customWidth="1"/>
    <col min="3076" max="3076" width="15" customWidth="1"/>
    <col min="3077" max="3077" width="6.42578125" bestFit="1" customWidth="1"/>
    <col min="3078" max="3078" width="14.140625" bestFit="1" customWidth="1"/>
    <col min="3079" max="3079" width="8.28515625" customWidth="1"/>
    <col min="3080" max="3080" width="15" customWidth="1"/>
    <col min="3081" max="3081" width="8.5703125" bestFit="1" customWidth="1"/>
    <col min="3082" max="3082" width="14.85546875" customWidth="1"/>
    <col min="3083" max="3083" width="8.42578125" bestFit="1" customWidth="1"/>
    <col min="3084" max="3084" width="15" customWidth="1"/>
    <col min="3085" max="3085" width="49.140625" customWidth="1"/>
    <col min="3086" max="3086" width="12.42578125" bestFit="1" customWidth="1"/>
    <col min="3087" max="3087" width="13.5703125" bestFit="1" customWidth="1"/>
    <col min="3089" max="3089" width="14.85546875" bestFit="1" customWidth="1"/>
    <col min="3329" max="3329" width="4.7109375" customWidth="1"/>
    <col min="3330" max="3330" width="5.140625" customWidth="1"/>
    <col min="3331" max="3331" width="39.28515625" customWidth="1"/>
    <col min="3332" max="3332" width="15" customWidth="1"/>
    <col min="3333" max="3333" width="6.42578125" bestFit="1" customWidth="1"/>
    <col min="3334" max="3334" width="14.140625" bestFit="1" customWidth="1"/>
    <col min="3335" max="3335" width="8.28515625" customWidth="1"/>
    <col min="3336" max="3336" width="15" customWidth="1"/>
    <col min="3337" max="3337" width="8.5703125" bestFit="1" customWidth="1"/>
    <col min="3338" max="3338" width="14.85546875" customWidth="1"/>
    <col min="3339" max="3339" width="8.42578125" bestFit="1" customWidth="1"/>
    <col min="3340" max="3340" width="15" customWidth="1"/>
    <col min="3341" max="3341" width="49.140625" customWidth="1"/>
    <col min="3342" max="3342" width="12.42578125" bestFit="1" customWidth="1"/>
    <col min="3343" max="3343" width="13.5703125" bestFit="1" customWidth="1"/>
    <col min="3345" max="3345" width="14.85546875" bestFit="1" customWidth="1"/>
    <col min="3585" max="3585" width="4.7109375" customWidth="1"/>
    <col min="3586" max="3586" width="5.140625" customWidth="1"/>
    <col min="3587" max="3587" width="39.28515625" customWidth="1"/>
    <col min="3588" max="3588" width="15" customWidth="1"/>
    <col min="3589" max="3589" width="6.42578125" bestFit="1" customWidth="1"/>
    <col min="3590" max="3590" width="14.140625" bestFit="1" customWidth="1"/>
    <col min="3591" max="3591" width="8.28515625" customWidth="1"/>
    <col min="3592" max="3592" width="15" customWidth="1"/>
    <col min="3593" max="3593" width="8.5703125" bestFit="1" customWidth="1"/>
    <col min="3594" max="3594" width="14.85546875" customWidth="1"/>
    <col min="3595" max="3595" width="8.42578125" bestFit="1" customWidth="1"/>
    <col min="3596" max="3596" width="15" customWidth="1"/>
    <col min="3597" max="3597" width="49.140625" customWidth="1"/>
    <col min="3598" max="3598" width="12.42578125" bestFit="1" customWidth="1"/>
    <col min="3599" max="3599" width="13.5703125" bestFit="1" customWidth="1"/>
    <col min="3601" max="3601" width="14.85546875" bestFit="1" customWidth="1"/>
    <col min="3841" max="3841" width="4.7109375" customWidth="1"/>
    <col min="3842" max="3842" width="5.140625" customWidth="1"/>
    <col min="3843" max="3843" width="39.28515625" customWidth="1"/>
    <col min="3844" max="3844" width="15" customWidth="1"/>
    <col min="3845" max="3845" width="6.42578125" bestFit="1" customWidth="1"/>
    <col min="3846" max="3846" width="14.140625" bestFit="1" customWidth="1"/>
    <col min="3847" max="3847" width="8.28515625" customWidth="1"/>
    <col min="3848" max="3848" width="15" customWidth="1"/>
    <col min="3849" max="3849" width="8.5703125" bestFit="1" customWidth="1"/>
    <col min="3850" max="3850" width="14.85546875" customWidth="1"/>
    <col min="3851" max="3851" width="8.42578125" bestFit="1" customWidth="1"/>
    <col min="3852" max="3852" width="15" customWidth="1"/>
    <col min="3853" max="3853" width="49.140625" customWidth="1"/>
    <col min="3854" max="3854" width="12.42578125" bestFit="1" customWidth="1"/>
    <col min="3855" max="3855" width="13.5703125" bestFit="1" customWidth="1"/>
    <col min="3857" max="3857" width="14.85546875" bestFit="1" customWidth="1"/>
    <col min="4097" max="4097" width="4.7109375" customWidth="1"/>
    <col min="4098" max="4098" width="5.140625" customWidth="1"/>
    <col min="4099" max="4099" width="39.28515625" customWidth="1"/>
    <col min="4100" max="4100" width="15" customWidth="1"/>
    <col min="4101" max="4101" width="6.42578125" bestFit="1" customWidth="1"/>
    <col min="4102" max="4102" width="14.140625" bestFit="1" customWidth="1"/>
    <col min="4103" max="4103" width="8.28515625" customWidth="1"/>
    <col min="4104" max="4104" width="15" customWidth="1"/>
    <col min="4105" max="4105" width="8.5703125" bestFit="1" customWidth="1"/>
    <col min="4106" max="4106" width="14.85546875" customWidth="1"/>
    <col min="4107" max="4107" width="8.42578125" bestFit="1" customWidth="1"/>
    <col min="4108" max="4108" width="15" customWidth="1"/>
    <col min="4109" max="4109" width="49.140625" customWidth="1"/>
    <col min="4110" max="4110" width="12.42578125" bestFit="1" customWidth="1"/>
    <col min="4111" max="4111" width="13.5703125" bestFit="1" customWidth="1"/>
    <col min="4113" max="4113" width="14.85546875" bestFit="1" customWidth="1"/>
    <col min="4353" max="4353" width="4.7109375" customWidth="1"/>
    <col min="4354" max="4354" width="5.140625" customWidth="1"/>
    <col min="4355" max="4355" width="39.28515625" customWidth="1"/>
    <col min="4356" max="4356" width="15" customWidth="1"/>
    <col min="4357" max="4357" width="6.42578125" bestFit="1" customWidth="1"/>
    <col min="4358" max="4358" width="14.140625" bestFit="1" customWidth="1"/>
    <col min="4359" max="4359" width="8.28515625" customWidth="1"/>
    <col min="4360" max="4360" width="15" customWidth="1"/>
    <col min="4361" max="4361" width="8.5703125" bestFit="1" customWidth="1"/>
    <col min="4362" max="4362" width="14.85546875" customWidth="1"/>
    <col min="4363" max="4363" width="8.42578125" bestFit="1" customWidth="1"/>
    <col min="4364" max="4364" width="15" customWidth="1"/>
    <col min="4365" max="4365" width="49.140625" customWidth="1"/>
    <col min="4366" max="4366" width="12.42578125" bestFit="1" customWidth="1"/>
    <col min="4367" max="4367" width="13.5703125" bestFit="1" customWidth="1"/>
    <col min="4369" max="4369" width="14.85546875" bestFit="1" customWidth="1"/>
    <col min="4609" max="4609" width="4.7109375" customWidth="1"/>
    <col min="4610" max="4610" width="5.140625" customWidth="1"/>
    <col min="4611" max="4611" width="39.28515625" customWidth="1"/>
    <col min="4612" max="4612" width="15" customWidth="1"/>
    <col min="4613" max="4613" width="6.42578125" bestFit="1" customWidth="1"/>
    <col min="4614" max="4614" width="14.140625" bestFit="1" customWidth="1"/>
    <col min="4615" max="4615" width="8.28515625" customWidth="1"/>
    <col min="4616" max="4616" width="15" customWidth="1"/>
    <col min="4617" max="4617" width="8.5703125" bestFit="1" customWidth="1"/>
    <col min="4618" max="4618" width="14.85546875" customWidth="1"/>
    <col min="4619" max="4619" width="8.42578125" bestFit="1" customWidth="1"/>
    <col min="4620" max="4620" width="15" customWidth="1"/>
    <col min="4621" max="4621" width="49.140625" customWidth="1"/>
    <col min="4622" max="4622" width="12.42578125" bestFit="1" customWidth="1"/>
    <col min="4623" max="4623" width="13.5703125" bestFit="1" customWidth="1"/>
    <col min="4625" max="4625" width="14.85546875" bestFit="1" customWidth="1"/>
    <col min="4865" max="4865" width="4.7109375" customWidth="1"/>
    <col min="4866" max="4866" width="5.140625" customWidth="1"/>
    <col min="4867" max="4867" width="39.28515625" customWidth="1"/>
    <col min="4868" max="4868" width="15" customWidth="1"/>
    <col min="4869" max="4869" width="6.42578125" bestFit="1" customWidth="1"/>
    <col min="4870" max="4870" width="14.140625" bestFit="1" customWidth="1"/>
    <col min="4871" max="4871" width="8.28515625" customWidth="1"/>
    <col min="4872" max="4872" width="15" customWidth="1"/>
    <col min="4873" max="4873" width="8.5703125" bestFit="1" customWidth="1"/>
    <col min="4874" max="4874" width="14.85546875" customWidth="1"/>
    <col min="4875" max="4875" width="8.42578125" bestFit="1" customWidth="1"/>
    <col min="4876" max="4876" width="15" customWidth="1"/>
    <col min="4877" max="4877" width="49.140625" customWidth="1"/>
    <col min="4878" max="4878" width="12.42578125" bestFit="1" customWidth="1"/>
    <col min="4879" max="4879" width="13.5703125" bestFit="1" customWidth="1"/>
    <col min="4881" max="4881" width="14.85546875" bestFit="1" customWidth="1"/>
    <col min="5121" max="5121" width="4.7109375" customWidth="1"/>
    <col min="5122" max="5122" width="5.140625" customWidth="1"/>
    <col min="5123" max="5123" width="39.28515625" customWidth="1"/>
    <col min="5124" max="5124" width="15" customWidth="1"/>
    <col min="5125" max="5125" width="6.42578125" bestFit="1" customWidth="1"/>
    <col min="5126" max="5126" width="14.140625" bestFit="1" customWidth="1"/>
    <col min="5127" max="5127" width="8.28515625" customWidth="1"/>
    <col min="5128" max="5128" width="15" customWidth="1"/>
    <col min="5129" max="5129" width="8.5703125" bestFit="1" customWidth="1"/>
    <col min="5130" max="5130" width="14.85546875" customWidth="1"/>
    <col min="5131" max="5131" width="8.42578125" bestFit="1" customWidth="1"/>
    <col min="5132" max="5132" width="15" customWidth="1"/>
    <col min="5133" max="5133" width="49.140625" customWidth="1"/>
    <col min="5134" max="5134" width="12.42578125" bestFit="1" customWidth="1"/>
    <col min="5135" max="5135" width="13.5703125" bestFit="1" customWidth="1"/>
    <col min="5137" max="5137" width="14.85546875" bestFit="1" customWidth="1"/>
    <col min="5377" max="5377" width="4.7109375" customWidth="1"/>
    <col min="5378" max="5378" width="5.140625" customWidth="1"/>
    <col min="5379" max="5379" width="39.28515625" customWidth="1"/>
    <col min="5380" max="5380" width="15" customWidth="1"/>
    <col min="5381" max="5381" width="6.42578125" bestFit="1" customWidth="1"/>
    <col min="5382" max="5382" width="14.140625" bestFit="1" customWidth="1"/>
    <col min="5383" max="5383" width="8.28515625" customWidth="1"/>
    <col min="5384" max="5384" width="15" customWidth="1"/>
    <col min="5385" max="5385" width="8.5703125" bestFit="1" customWidth="1"/>
    <col min="5386" max="5386" width="14.85546875" customWidth="1"/>
    <col min="5387" max="5387" width="8.42578125" bestFit="1" customWidth="1"/>
    <col min="5388" max="5388" width="15" customWidth="1"/>
    <col min="5389" max="5389" width="49.140625" customWidth="1"/>
    <col min="5390" max="5390" width="12.42578125" bestFit="1" customWidth="1"/>
    <col min="5391" max="5391" width="13.5703125" bestFit="1" customWidth="1"/>
    <col min="5393" max="5393" width="14.85546875" bestFit="1" customWidth="1"/>
    <col min="5633" max="5633" width="4.7109375" customWidth="1"/>
    <col min="5634" max="5634" width="5.140625" customWidth="1"/>
    <col min="5635" max="5635" width="39.28515625" customWidth="1"/>
    <col min="5636" max="5636" width="15" customWidth="1"/>
    <col min="5637" max="5637" width="6.42578125" bestFit="1" customWidth="1"/>
    <col min="5638" max="5638" width="14.140625" bestFit="1" customWidth="1"/>
    <col min="5639" max="5639" width="8.28515625" customWidth="1"/>
    <col min="5640" max="5640" width="15" customWidth="1"/>
    <col min="5641" max="5641" width="8.5703125" bestFit="1" customWidth="1"/>
    <col min="5642" max="5642" width="14.85546875" customWidth="1"/>
    <col min="5643" max="5643" width="8.42578125" bestFit="1" customWidth="1"/>
    <col min="5644" max="5644" width="15" customWidth="1"/>
    <col min="5645" max="5645" width="49.140625" customWidth="1"/>
    <col min="5646" max="5646" width="12.42578125" bestFit="1" customWidth="1"/>
    <col min="5647" max="5647" width="13.5703125" bestFit="1" customWidth="1"/>
    <col min="5649" max="5649" width="14.85546875" bestFit="1" customWidth="1"/>
    <col min="5889" max="5889" width="4.7109375" customWidth="1"/>
    <col min="5890" max="5890" width="5.140625" customWidth="1"/>
    <col min="5891" max="5891" width="39.28515625" customWidth="1"/>
    <col min="5892" max="5892" width="15" customWidth="1"/>
    <col min="5893" max="5893" width="6.42578125" bestFit="1" customWidth="1"/>
    <col min="5894" max="5894" width="14.140625" bestFit="1" customWidth="1"/>
    <col min="5895" max="5895" width="8.28515625" customWidth="1"/>
    <col min="5896" max="5896" width="15" customWidth="1"/>
    <col min="5897" max="5897" width="8.5703125" bestFit="1" customWidth="1"/>
    <col min="5898" max="5898" width="14.85546875" customWidth="1"/>
    <col min="5899" max="5899" width="8.42578125" bestFit="1" customWidth="1"/>
    <col min="5900" max="5900" width="15" customWidth="1"/>
    <col min="5901" max="5901" width="49.140625" customWidth="1"/>
    <col min="5902" max="5902" width="12.42578125" bestFit="1" customWidth="1"/>
    <col min="5903" max="5903" width="13.5703125" bestFit="1" customWidth="1"/>
    <col min="5905" max="5905" width="14.85546875" bestFit="1" customWidth="1"/>
    <col min="6145" max="6145" width="4.7109375" customWidth="1"/>
    <col min="6146" max="6146" width="5.140625" customWidth="1"/>
    <col min="6147" max="6147" width="39.28515625" customWidth="1"/>
    <col min="6148" max="6148" width="15" customWidth="1"/>
    <col min="6149" max="6149" width="6.42578125" bestFit="1" customWidth="1"/>
    <col min="6150" max="6150" width="14.140625" bestFit="1" customWidth="1"/>
    <col min="6151" max="6151" width="8.28515625" customWidth="1"/>
    <col min="6152" max="6152" width="15" customWidth="1"/>
    <col min="6153" max="6153" width="8.5703125" bestFit="1" customWidth="1"/>
    <col min="6154" max="6154" width="14.85546875" customWidth="1"/>
    <col min="6155" max="6155" width="8.42578125" bestFit="1" customWidth="1"/>
    <col min="6156" max="6156" width="15" customWidth="1"/>
    <col min="6157" max="6157" width="49.140625" customWidth="1"/>
    <col min="6158" max="6158" width="12.42578125" bestFit="1" customWidth="1"/>
    <col min="6159" max="6159" width="13.5703125" bestFit="1" customWidth="1"/>
    <col min="6161" max="6161" width="14.85546875" bestFit="1" customWidth="1"/>
    <col min="6401" max="6401" width="4.7109375" customWidth="1"/>
    <col min="6402" max="6402" width="5.140625" customWidth="1"/>
    <col min="6403" max="6403" width="39.28515625" customWidth="1"/>
    <col min="6404" max="6404" width="15" customWidth="1"/>
    <col min="6405" max="6405" width="6.42578125" bestFit="1" customWidth="1"/>
    <col min="6406" max="6406" width="14.140625" bestFit="1" customWidth="1"/>
    <col min="6407" max="6407" width="8.28515625" customWidth="1"/>
    <col min="6408" max="6408" width="15" customWidth="1"/>
    <col min="6409" max="6409" width="8.5703125" bestFit="1" customWidth="1"/>
    <col min="6410" max="6410" width="14.85546875" customWidth="1"/>
    <col min="6411" max="6411" width="8.42578125" bestFit="1" customWidth="1"/>
    <col min="6412" max="6412" width="15" customWidth="1"/>
    <col min="6413" max="6413" width="49.140625" customWidth="1"/>
    <col min="6414" max="6414" width="12.42578125" bestFit="1" customWidth="1"/>
    <col min="6415" max="6415" width="13.5703125" bestFit="1" customWidth="1"/>
    <col min="6417" max="6417" width="14.85546875" bestFit="1" customWidth="1"/>
    <col min="6657" max="6657" width="4.7109375" customWidth="1"/>
    <col min="6658" max="6658" width="5.140625" customWidth="1"/>
    <col min="6659" max="6659" width="39.28515625" customWidth="1"/>
    <col min="6660" max="6660" width="15" customWidth="1"/>
    <col min="6661" max="6661" width="6.42578125" bestFit="1" customWidth="1"/>
    <col min="6662" max="6662" width="14.140625" bestFit="1" customWidth="1"/>
    <col min="6663" max="6663" width="8.28515625" customWidth="1"/>
    <col min="6664" max="6664" width="15" customWidth="1"/>
    <col min="6665" max="6665" width="8.5703125" bestFit="1" customWidth="1"/>
    <col min="6666" max="6666" width="14.85546875" customWidth="1"/>
    <col min="6667" max="6667" width="8.42578125" bestFit="1" customWidth="1"/>
    <col min="6668" max="6668" width="15" customWidth="1"/>
    <col min="6669" max="6669" width="49.140625" customWidth="1"/>
    <col min="6670" max="6670" width="12.42578125" bestFit="1" customWidth="1"/>
    <col min="6671" max="6671" width="13.5703125" bestFit="1" customWidth="1"/>
    <col min="6673" max="6673" width="14.85546875" bestFit="1" customWidth="1"/>
    <col min="6913" max="6913" width="4.7109375" customWidth="1"/>
    <col min="6914" max="6914" width="5.140625" customWidth="1"/>
    <col min="6915" max="6915" width="39.28515625" customWidth="1"/>
    <col min="6916" max="6916" width="15" customWidth="1"/>
    <col min="6917" max="6917" width="6.42578125" bestFit="1" customWidth="1"/>
    <col min="6918" max="6918" width="14.140625" bestFit="1" customWidth="1"/>
    <col min="6919" max="6919" width="8.28515625" customWidth="1"/>
    <col min="6920" max="6920" width="15" customWidth="1"/>
    <col min="6921" max="6921" width="8.5703125" bestFit="1" customWidth="1"/>
    <col min="6922" max="6922" width="14.85546875" customWidth="1"/>
    <col min="6923" max="6923" width="8.42578125" bestFit="1" customWidth="1"/>
    <col min="6924" max="6924" width="15" customWidth="1"/>
    <col min="6925" max="6925" width="49.140625" customWidth="1"/>
    <col min="6926" max="6926" width="12.42578125" bestFit="1" customWidth="1"/>
    <col min="6927" max="6927" width="13.5703125" bestFit="1" customWidth="1"/>
    <col min="6929" max="6929" width="14.85546875" bestFit="1" customWidth="1"/>
    <col min="7169" max="7169" width="4.7109375" customWidth="1"/>
    <col min="7170" max="7170" width="5.140625" customWidth="1"/>
    <col min="7171" max="7171" width="39.28515625" customWidth="1"/>
    <col min="7172" max="7172" width="15" customWidth="1"/>
    <col min="7173" max="7173" width="6.42578125" bestFit="1" customWidth="1"/>
    <col min="7174" max="7174" width="14.140625" bestFit="1" customWidth="1"/>
    <col min="7175" max="7175" width="8.28515625" customWidth="1"/>
    <col min="7176" max="7176" width="15" customWidth="1"/>
    <col min="7177" max="7177" width="8.5703125" bestFit="1" customWidth="1"/>
    <col min="7178" max="7178" width="14.85546875" customWidth="1"/>
    <col min="7179" max="7179" width="8.42578125" bestFit="1" customWidth="1"/>
    <col min="7180" max="7180" width="15" customWidth="1"/>
    <col min="7181" max="7181" width="49.140625" customWidth="1"/>
    <col min="7182" max="7182" width="12.42578125" bestFit="1" customWidth="1"/>
    <col min="7183" max="7183" width="13.5703125" bestFit="1" customWidth="1"/>
    <col min="7185" max="7185" width="14.85546875" bestFit="1" customWidth="1"/>
    <col min="7425" max="7425" width="4.7109375" customWidth="1"/>
    <col min="7426" max="7426" width="5.140625" customWidth="1"/>
    <col min="7427" max="7427" width="39.28515625" customWidth="1"/>
    <col min="7428" max="7428" width="15" customWidth="1"/>
    <col min="7429" max="7429" width="6.42578125" bestFit="1" customWidth="1"/>
    <col min="7430" max="7430" width="14.140625" bestFit="1" customWidth="1"/>
    <col min="7431" max="7431" width="8.28515625" customWidth="1"/>
    <col min="7432" max="7432" width="15" customWidth="1"/>
    <col min="7433" max="7433" width="8.5703125" bestFit="1" customWidth="1"/>
    <col min="7434" max="7434" width="14.85546875" customWidth="1"/>
    <col min="7435" max="7435" width="8.42578125" bestFit="1" customWidth="1"/>
    <col min="7436" max="7436" width="15" customWidth="1"/>
    <col min="7437" max="7437" width="49.140625" customWidth="1"/>
    <col min="7438" max="7438" width="12.42578125" bestFit="1" customWidth="1"/>
    <col min="7439" max="7439" width="13.5703125" bestFit="1" customWidth="1"/>
    <col min="7441" max="7441" width="14.85546875" bestFit="1" customWidth="1"/>
    <col min="7681" max="7681" width="4.7109375" customWidth="1"/>
    <col min="7682" max="7682" width="5.140625" customWidth="1"/>
    <col min="7683" max="7683" width="39.28515625" customWidth="1"/>
    <col min="7684" max="7684" width="15" customWidth="1"/>
    <col min="7685" max="7685" width="6.42578125" bestFit="1" customWidth="1"/>
    <col min="7686" max="7686" width="14.140625" bestFit="1" customWidth="1"/>
    <col min="7687" max="7687" width="8.28515625" customWidth="1"/>
    <col min="7688" max="7688" width="15" customWidth="1"/>
    <col min="7689" max="7689" width="8.5703125" bestFit="1" customWidth="1"/>
    <col min="7690" max="7690" width="14.85546875" customWidth="1"/>
    <col min="7691" max="7691" width="8.42578125" bestFit="1" customWidth="1"/>
    <col min="7692" max="7692" width="15" customWidth="1"/>
    <col min="7693" max="7693" width="49.140625" customWidth="1"/>
    <col min="7694" max="7694" width="12.42578125" bestFit="1" customWidth="1"/>
    <col min="7695" max="7695" width="13.5703125" bestFit="1" customWidth="1"/>
    <col min="7697" max="7697" width="14.85546875" bestFit="1" customWidth="1"/>
    <col min="7937" max="7937" width="4.7109375" customWidth="1"/>
    <col min="7938" max="7938" width="5.140625" customWidth="1"/>
    <col min="7939" max="7939" width="39.28515625" customWidth="1"/>
    <col min="7940" max="7940" width="15" customWidth="1"/>
    <col min="7941" max="7941" width="6.42578125" bestFit="1" customWidth="1"/>
    <col min="7942" max="7942" width="14.140625" bestFit="1" customWidth="1"/>
    <col min="7943" max="7943" width="8.28515625" customWidth="1"/>
    <col min="7944" max="7944" width="15" customWidth="1"/>
    <col min="7945" max="7945" width="8.5703125" bestFit="1" customWidth="1"/>
    <col min="7946" max="7946" width="14.85546875" customWidth="1"/>
    <col min="7947" max="7947" width="8.42578125" bestFit="1" customWidth="1"/>
    <col min="7948" max="7948" width="15" customWidth="1"/>
    <col min="7949" max="7949" width="49.140625" customWidth="1"/>
    <col min="7950" max="7950" width="12.42578125" bestFit="1" customWidth="1"/>
    <col min="7951" max="7951" width="13.5703125" bestFit="1" customWidth="1"/>
    <col min="7953" max="7953" width="14.85546875" bestFit="1" customWidth="1"/>
    <col min="8193" max="8193" width="4.7109375" customWidth="1"/>
    <col min="8194" max="8194" width="5.140625" customWidth="1"/>
    <col min="8195" max="8195" width="39.28515625" customWidth="1"/>
    <col min="8196" max="8196" width="15" customWidth="1"/>
    <col min="8197" max="8197" width="6.42578125" bestFit="1" customWidth="1"/>
    <col min="8198" max="8198" width="14.140625" bestFit="1" customWidth="1"/>
    <col min="8199" max="8199" width="8.28515625" customWidth="1"/>
    <col min="8200" max="8200" width="15" customWidth="1"/>
    <col min="8201" max="8201" width="8.5703125" bestFit="1" customWidth="1"/>
    <col min="8202" max="8202" width="14.85546875" customWidth="1"/>
    <col min="8203" max="8203" width="8.42578125" bestFit="1" customWidth="1"/>
    <col min="8204" max="8204" width="15" customWidth="1"/>
    <col min="8205" max="8205" width="49.140625" customWidth="1"/>
    <col min="8206" max="8206" width="12.42578125" bestFit="1" customWidth="1"/>
    <col min="8207" max="8207" width="13.5703125" bestFit="1" customWidth="1"/>
    <col min="8209" max="8209" width="14.85546875" bestFit="1" customWidth="1"/>
    <col min="8449" max="8449" width="4.7109375" customWidth="1"/>
    <col min="8450" max="8450" width="5.140625" customWidth="1"/>
    <col min="8451" max="8451" width="39.28515625" customWidth="1"/>
    <col min="8452" max="8452" width="15" customWidth="1"/>
    <col min="8453" max="8453" width="6.42578125" bestFit="1" customWidth="1"/>
    <col min="8454" max="8454" width="14.140625" bestFit="1" customWidth="1"/>
    <col min="8455" max="8455" width="8.28515625" customWidth="1"/>
    <col min="8456" max="8456" width="15" customWidth="1"/>
    <col min="8457" max="8457" width="8.5703125" bestFit="1" customWidth="1"/>
    <col min="8458" max="8458" width="14.85546875" customWidth="1"/>
    <col min="8459" max="8459" width="8.42578125" bestFit="1" customWidth="1"/>
    <col min="8460" max="8460" width="15" customWidth="1"/>
    <col min="8461" max="8461" width="49.140625" customWidth="1"/>
    <col min="8462" max="8462" width="12.42578125" bestFit="1" customWidth="1"/>
    <col min="8463" max="8463" width="13.5703125" bestFit="1" customWidth="1"/>
    <col min="8465" max="8465" width="14.85546875" bestFit="1" customWidth="1"/>
    <col min="8705" max="8705" width="4.7109375" customWidth="1"/>
    <col min="8706" max="8706" width="5.140625" customWidth="1"/>
    <col min="8707" max="8707" width="39.28515625" customWidth="1"/>
    <col min="8708" max="8708" width="15" customWidth="1"/>
    <col min="8709" max="8709" width="6.42578125" bestFit="1" customWidth="1"/>
    <col min="8710" max="8710" width="14.140625" bestFit="1" customWidth="1"/>
    <col min="8711" max="8711" width="8.28515625" customWidth="1"/>
    <col min="8712" max="8712" width="15" customWidth="1"/>
    <col min="8713" max="8713" width="8.5703125" bestFit="1" customWidth="1"/>
    <col min="8714" max="8714" width="14.85546875" customWidth="1"/>
    <col min="8715" max="8715" width="8.42578125" bestFit="1" customWidth="1"/>
    <col min="8716" max="8716" width="15" customWidth="1"/>
    <col min="8717" max="8717" width="49.140625" customWidth="1"/>
    <col min="8718" max="8718" width="12.42578125" bestFit="1" customWidth="1"/>
    <col min="8719" max="8719" width="13.5703125" bestFit="1" customWidth="1"/>
    <col min="8721" max="8721" width="14.85546875" bestFit="1" customWidth="1"/>
    <col min="8961" max="8961" width="4.7109375" customWidth="1"/>
    <col min="8962" max="8962" width="5.140625" customWidth="1"/>
    <col min="8963" max="8963" width="39.28515625" customWidth="1"/>
    <col min="8964" max="8964" width="15" customWidth="1"/>
    <col min="8965" max="8965" width="6.42578125" bestFit="1" customWidth="1"/>
    <col min="8966" max="8966" width="14.140625" bestFit="1" customWidth="1"/>
    <col min="8967" max="8967" width="8.28515625" customWidth="1"/>
    <col min="8968" max="8968" width="15" customWidth="1"/>
    <col min="8969" max="8969" width="8.5703125" bestFit="1" customWidth="1"/>
    <col min="8970" max="8970" width="14.85546875" customWidth="1"/>
    <col min="8971" max="8971" width="8.42578125" bestFit="1" customWidth="1"/>
    <col min="8972" max="8972" width="15" customWidth="1"/>
    <col min="8973" max="8973" width="49.140625" customWidth="1"/>
    <col min="8974" max="8974" width="12.42578125" bestFit="1" customWidth="1"/>
    <col min="8975" max="8975" width="13.5703125" bestFit="1" customWidth="1"/>
    <col min="8977" max="8977" width="14.85546875" bestFit="1" customWidth="1"/>
    <col min="9217" max="9217" width="4.7109375" customWidth="1"/>
    <col min="9218" max="9218" width="5.140625" customWidth="1"/>
    <col min="9219" max="9219" width="39.28515625" customWidth="1"/>
    <col min="9220" max="9220" width="15" customWidth="1"/>
    <col min="9221" max="9221" width="6.42578125" bestFit="1" customWidth="1"/>
    <col min="9222" max="9222" width="14.140625" bestFit="1" customWidth="1"/>
    <col min="9223" max="9223" width="8.28515625" customWidth="1"/>
    <col min="9224" max="9224" width="15" customWidth="1"/>
    <col min="9225" max="9225" width="8.5703125" bestFit="1" customWidth="1"/>
    <col min="9226" max="9226" width="14.85546875" customWidth="1"/>
    <col min="9227" max="9227" width="8.42578125" bestFit="1" customWidth="1"/>
    <col min="9228" max="9228" width="15" customWidth="1"/>
    <col min="9229" max="9229" width="49.140625" customWidth="1"/>
    <col min="9230" max="9230" width="12.42578125" bestFit="1" customWidth="1"/>
    <col min="9231" max="9231" width="13.5703125" bestFit="1" customWidth="1"/>
    <col min="9233" max="9233" width="14.85546875" bestFit="1" customWidth="1"/>
    <col min="9473" max="9473" width="4.7109375" customWidth="1"/>
    <col min="9474" max="9474" width="5.140625" customWidth="1"/>
    <col min="9475" max="9475" width="39.28515625" customWidth="1"/>
    <col min="9476" max="9476" width="15" customWidth="1"/>
    <col min="9477" max="9477" width="6.42578125" bestFit="1" customWidth="1"/>
    <col min="9478" max="9478" width="14.140625" bestFit="1" customWidth="1"/>
    <col min="9479" max="9479" width="8.28515625" customWidth="1"/>
    <col min="9480" max="9480" width="15" customWidth="1"/>
    <col min="9481" max="9481" width="8.5703125" bestFit="1" customWidth="1"/>
    <col min="9482" max="9482" width="14.85546875" customWidth="1"/>
    <col min="9483" max="9483" width="8.42578125" bestFit="1" customWidth="1"/>
    <col min="9484" max="9484" width="15" customWidth="1"/>
    <col min="9485" max="9485" width="49.140625" customWidth="1"/>
    <col min="9486" max="9486" width="12.42578125" bestFit="1" customWidth="1"/>
    <col min="9487" max="9487" width="13.5703125" bestFit="1" customWidth="1"/>
    <col min="9489" max="9489" width="14.85546875" bestFit="1" customWidth="1"/>
    <col min="9729" max="9729" width="4.7109375" customWidth="1"/>
    <col min="9730" max="9730" width="5.140625" customWidth="1"/>
    <col min="9731" max="9731" width="39.28515625" customWidth="1"/>
    <col min="9732" max="9732" width="15" customWidth="1"/>
    <col min="9733" max="9733" width="6.42578125" bestFit="1" customWidth="1"/>
    <col min="9734" max="9734" width="14.140625" bestFit="1" customWidth="1"/>
    <col min="9735" max="9735" width="8.28515625" customWidth="1"/>
    <col min="9736" max="9736" width="15" customWidth="1"/>
    <col min="9737" max="9737" width="8.5703125" bestFit="1" customWidth="1"/>
    <col min="9738" max="9738" width="14.85546875" customWidth="1"/>
    <col min="9739" max="9739" width="8.42578125" bestFit="1" customWidth="1"/>
    <col min="9740" max="9740" width="15" customWidth="1"/>
    <col min="9741" max="9741" width="49.140625" customWidth="1"/>
    <col min="9742" max="9742" width="12.42578125" bestFit="1" customWidth="1"/>
    <col min="9743" max="9743" width="13.5703125" bestFit="1" customWidth="1"/>
    <col min="9745" max="9745" width="14.85546875" bestFit="1" customWidth="1"/>
    <col min="9985" max="9985" width="4.7109375" customWidth="1"/>
    <col min="9986" max="9986" width="5.140625" customWidth="1"/>
    <col min="9987" max="9987" width="39.28515625" customWidth="1"/>
    <col min="9988" max="9988" width="15" customWidth="1"/>
    <col min="9989" max="9989" width="6.42578125" bestFit="1" customWidth="1"/>
    <col min="9990" max="9990" width="14.140625" bestFit="1" customWidth="1"/>
    <col min="9991" max="9991" width="8.28515625" customWidth="1"/>
    <col min="9992" max="9992" width="15" customWidth="1"/>
    <col min="9993" max="9993" width="8.5703125" bestFit="1" customWidth="1"/>
    <col min="9994" max="9994" width="14.85546875" customWidth="1"/>
    <col min="9995" max="9995" width="8.42578125" bestFit="1" customWidth="1"/>
    <col min="9996" max="9996" width="15" customWidth="1"/>
    <col min="9997" max="9997" width="49.140625" customWidth="1"/>
    <col min="9998" max="9998" width="12.42578125" bestFit="1" customWidth="1"/>
    <col min="9999" max="9999" width="13.5703125" bestFit="1" customWidth="1"/>
    <col min="10001" max="10001" width="14.85546875" bestFit="1" customWidth="1"/>
    <col min="10241" max="10241" width="4.7109375" customWidth="1"/>
    <col min="10242" max="10242" width="5.140625" customWidth="1"/>
    <col min="10243" max="10243" width="39.28515625" customWidth="1"/>
    <col min="10244" max="10244" width="15" customWidth="1"/>
    <col min="10245" max="10245" width="6.42578125" bestFit="1" customWidth="1"/>
    <col min="10246" max="10246" width="14.140625" bestFit="1" customWidth="1"/>
    <col min="10247" max="10247" width="8.28515625" customWidth="1"/>
    <col min="10248" max="10248" width="15" customWidth="1"/>
    <col min="10249" max="10249" width="8.5703125" bestFit="1" customWidth="1"/>
    <col min="10250" max="10250" width="14.85546875" customWidth="1"/>
    <col min="10251" max="10251" width="8.42578125" bestFit="1" customWidth="1"/>
    <col min="10252" max="10252" width="15" customWidth="1"/>
    <col min="10253" max="10253" width="49.140625" customWidth="1"/>
    <col min="10254" max="10254" width="12.42578125" bestFit="1" customWidth="1"/>
    <col min="10255" max="10255" width="13.5703125" bestFit="1" customWidth="1"/>
    <col min="10257" max="10257" width="14.85546875" bestFit="1" customWidth="1"/>
    <col min="10497" max="10497" width="4.7109375" customWidth="1"/>
    <col min="10498" max="10498" width="5.140625" customWidth="1"/>
    <col min="10499" max="10499" width="39.28515625" customWidth="1"/>
    <col min="10500" max="10500" width="15" customWidth="1"/>
    <col min="10501" max="10501" width="6.42578125" bestFit="1" customWidth="1"/>
    <col min="10502" max="10502" width="14.140625" bestFit="1" customWidth="1"/>
    <col min="10503" max="10503" width="8.28515625" customWidth="1"/>
    <col min="10504" max="10504" width="15" customWidth="1"/>
    <col min="10505" max="10505" width="8.5703125" bestFit="1" customWidth="1"/>
    <col min="10506" max="10506" width="14.85546875" customWidth="1"/>
    <col min="10507" max="10507" width="8.42578125" bestFit="1" customWidth="1"/>
    <col min="10508" max="10508" width="15" customWidth="1"/>
    <col min="10509" max="10509" width="49.140625" customWidth="1"/>
    <col min="10510" max="10510" width="12.42578125" bestFit="1" customWidth="1"/>
    <col min="10511" max="10511" width="13.5703125" bestFit="1" customWidth="1"/>
    <col min="10513" max="10513" width="14.85546875" bestFit="1" customWidth="1"/>
    <col min="10753" max="10753" width="4.7109375" customWidth="1"/>
    <col min="10754" max="10754" width="5.140625" customWidth="1"/>
    <col min="10755" max="10755" width="39.28515625" customWidth="1"/>
    <col min="10756" max="10756" width="15" customWidth="1"/>
    <col min="10757" max="10757" width="6.42578125" bestFit="1" customWidth="1"/>
    <col min="10758" max="10758" width="14.140625" bestFit="1" customWidth="1"/>
    <col min="10759" max="10759" width="8.28515625" customWidth="1"/>
    <col min="10760" max="10760" width="15" customWidth="1"/>
    <col min="10761" max="10761" width="8.5703125" bestFit="1" customWidth="1"/>
    <col min="10762" max="10762" width="14.85546875" customWidth="1"/>
    <col min="10763" max="10763" width="8.42578125" bestFit="1" customWidth="1"/>
    <col min="10764" max="10764" width="15" customWidth="1"/>
    <col min="10765" max="10765" width="49.140625" customWidth="1"/>
    <col min="10766" max="10766" width="12.42578125" bestFit="1" customWidth="1"/>
    <col min="10767" max="10767" width="13.5703125" bestFit="1" customWidth="1"/>
    <col min="10769" max="10769" width="14.85546875" bestFit="1" customWidth="1"/>
    <col min="11009" max="11009" width="4.7109375" customWidth="1"/>
    <col min="11010" max="11010" width="5.140625" customWidth="1"/>
    <col min="11011" max="11011" width="39.28515625" customWidth="1"/>
    <col min="11012" max="11012" width="15" customWidth="1"/>
    <col min="11013" max="11013" width="6.42578125" bestFit="1" customWidth="1"/>
    <col min="11014" max="11014" width="14.140625" bestFit="1" customWidth="1"/>
    <col min="11015" max="11015" width="8.28515625" customWidth="1"/>
    <col min="11016" max="11016" width="15" customWidth="1"/>
    <col min="11017" max="11017" width="8.5703125" bestFit="1" customWidth="1"/>
    <col min="11018" max="11018" width="14.85546875" customWidth="1"/>
    <col min="11019" max="11019" width="8.42578125" bestFit="1" customWidth="1"/>
    <col min="11020" max="11020" width="15" customWidth="1"/>
    <col min="11021" max="11021" width="49.140625" customWidth="1"/>
    <col min="11022" max="11022" width="12.42578125" bestFit="1" customWidth="1"/>
    <col min="11023" max="11023" width="13.5703125" bestFit="1" customWidth="1"/>
    <col min="11025" max="11025" width="14.85546875" bestFit="1" customWidth="1"/>
    <col min="11265" max="11265" width="4.7109375" customWidth="1"/>
    <col min="11266" max="11266" width="5.140625" customWidth="1"/>
    <col min="11267" max="11267" width="39.28515625" customWidth="1"/>
    <col min="11268" max="11268" width="15" customWidth="1"/>
    <col min="11269" max="11269" width="6.42578125" bestFit="1" customWidth="1"/>
    <col min="11270" max="11270" width="14.140625" bestFit="1" customWidth="1"/>
    <col min="11271" max="11271" width="8.28515625" customWidth="1"/>
    <col min="11272" max="11272" width="15" customWidth="1"/>
    <col min="11273" max="11273" width="8.5703125" bestFit="1" customWidth="1"/>
    <col min="11274" max="11274" width="14.85546875" customWidth="1"/>
    <col min="11275" max="11275" width="8.42578125" bestFit="1" customWidth="1"/>
    <col min="11276" max="11276" width="15" customWidth="1"/>
    <col min="11277" max="11277" width="49.140625" customWidth="1"/>
    <col min="11278" max="11278" width="12.42578125" bestFit="1" customWidth="1"/>
    <col min="11279" max="11279" width="13.5703125" bestFit="1" customWidth="1"/>
    <col min="11281" max="11281" width="14.85546875" bestFit="1" customWidth="1"/>
    <col min="11521" max="11521" width="4.7109375" customWidth="1"/>
    <col min="11522" max="11522" width="5.140625" customWidth="1"/>
    <col min="11523" max="11523" width="39.28515625" customWidth="1"/>
    <col min="11524" max="11524" width="15" customWidth="1"/>
    <col min="11525" max="11525" width="6.42578125" bestFit="1" customWidth="1"/>
    <col min="11526" max="11526" width="14.140625" bestFit="1" customWidth="1"/>
    <col min="11527" max="11527" width="8.28515625" customWidth="1"/>
    <col min="11528" max="11528" width="15" customWidth="1"/>
    <col min="11529" max="11529" width="8.5703125" bestFit="1" customWidth="1"/>
    <col min="11530" max="11530" width="14.85546875" customWidth="1"/>
    <col min="11531" max="11531" width="8.42578125" bestFit="1" customWidth="1"/>
    <col min="11532" max="11532" width="15" customWidth="1"/>
    <col min="11533" max="11533" width="49.140625" customWidth="1"/>
    <col min="11534" max="11534" width="12.42578125" bestFit="1" customWidth="1"/>
    <col min="11535" max="11535" width="13.5703125" bestFit="1" customWidth="1"/>
    <col min="11537" max="11537" width="14.85546875" bestFit="1" customWidth="1"/>
    <col min="11777" max="11777" width="4.7109375" customWidth="1"/>
    <col min="11778" max="11778" width="5.140625" customWidth="1"/>
    <col min="11779" max="11779" width="39.28515625" customWidth="1"/>
    <col min="11780" max="11780" width="15" customWidth="1"/>
    <col min="11781" max="11781" width="6.42578125" bestFit="1" customWidth="1"/>
    <col min="11782" max="11782" width="14.140625" bestFit="1" customWidth="1"/>
    <col min="11783" max="11783" width="8.28515625" customWidth="1"/>
    <col min="11784" max="11784" width="15" customWidth="1"/>
    <col min="11785" max="11785" width="8.5703125" bestFit="1" customWidth="1"/>
    <col min="11786" max="11786" width="14.85546875" customWidth="1"/>
    <col min="11787" max="11787" width="8.42578125" bestFit="1" customWidth="1"/>
    <col min="11788" max="11788" width="15" customWidth="1"/>
    <col min="11789" max="11789" width="49.140625" customWidth="1"/>
    <col min="11790" max="11790" width="12.42578125" bestFit="1" customWidth="1"/>
    <col min="11791" max="11791" width="13.5703125" bestFit="1" customWidth="1"/>
    <col min="11793" max="11793" width="14.85546875" bestFit="1" customWidth="1"/>
    <col min="12033" max="12033" width="4.7109375" customWidth="1"/>
    <col min="12034" max="12034" width="5.140625" customWidth="1"/>
    <col min="12035" max="12035" width="39.28515625" customWidth="1"/>
    <col min="12036" max="12036" width="15" customWidth="1"/>
    <col min="12037" max="12037" width="6.42578125" bestFit="1" customWidth="1"/>
    <col min="12038" max="12038" width="14.140625" bestFit="1" customWidth="1"/>
    <col min="12039" max="12039" width="8.28515625" customWidth="1"/>
    <col min="12040" max="12040" width="15" customWidth="1"/>
    <col min="12041" max="12041" width="8.5703125" bestFit="1" customWidth="1"/>
    <col min="12042" max="12042" width="14.85546875" customWidth="1"/>
    <col min="12043" max="12043" width="8.42578125" bestFit="1" customWidth="1"/>
    <col min="12044" max="12044" width="15" customWidth="1"/>
    <col min="12045" max="12045" width="49.140625" customWidth="1"/>
    <col min="12046" max="12046" width="12.42578125" bestFit="1" customWidth="1"/>
    <col min="12047" max="12047" width="13.5703125" bestFit="1" customWidth="1"/>
    <col min="12049" max="12049" width="14.85546875" bestFit="1" customWidth="1"/>
    <col min="12289" max="12289" width="4.7109375" customWidth="1"/>
    <col min="12290" max="12290" width="5.140625" customWidth="1"/>
    <col min="12291" max="12291" width="39.28515625" customWidth="1"/>
    <col min="12292" max="12292" width="15" customWidth="1"/>
    <col min="12293" max="12293" width="6.42578125" bestFit="1" customWidth="1"/>
    <col min="12294" max="12294" width="14.140625" bestFit="1" customWidth="1"/>
    <col min="12295" max="12295" width="8.28515625" customWidth="1"/>
    <col min="12296" max="12296" width="15" customWidth="1"/>
    <col min="12297" max="12297" width="8.5703125" bestFit="1" customWidth="1"/>
    <col min="12298" max="12298" width="14.85546875" customWidth="1"/>
    <col min="12299" max="12299" width="8.42578125" bestFit="1" customWidth="1"/>
    <col min="12300" max="12300" width="15" customWidth="1"/>
    <col min="12301" max="12301" width="49.140625" customWidth="1"/>
    <col min="12302" max="12302" width="12.42578125" bestFit="1" customWidth="1"/>
    <col min="12303" max="12303" width="13.5703125" bestFit="1" customWidth="1"/>
    <col min="12305" max="12305" width="14.85546875" bestFit="1" customWidth="1"/>
    <col min="12545" max="12545" width="4.7109375" customWidth="1"/>
    <col min="12546" max="12546" width="5.140625" customWidth="1"/>
    <col min="12547" max="12547" width="39.28515625" customWidth="1"/>
    <col min="12548" max="12548" width="15" customWidth="1"/>
    <col min="12549" max="12549" width="6.42578125" bestFit="1" customWidth="1"/>
    <col min="12550" max="12550" width="14.140625" bestFit="1" customWidth="1"/>
    <col min="12551" max="12551" width="8.28515625" customWidth="1"/>
    <col min="12552" max="12552" width="15" customWidth="1"/>
    <col min="12553" max="12553" width="8.5703125" bestFit="1" customWidth="1"/>
    <col min="12554" max="12554" width="14.85546875" customWidth="1"/>
    <col min="12555" max="12555" width="8.42578125" bestFit="1" customWidth="1"/>
    <col min="12556" max="12556" width="15" customWidth="1"/>
    <col min="12557" max="12557" width="49.140625" customWidth="1"/>
    <col min="12558" max="12558" width="12.42578125" bestFit="1" customWidth="1"/>
    <col min="12559" max="12559" width="13.5703125" bestFit="1" customWidth="1"/>
    <col min="12561" max="12561" width="14.85546875" bestFit="1" customWidth="1"/>
    <col min="12801" max="12801" width="4.7109375" customWidth="1"/>
    <col min="12802" max="12802" width="5.140625" customWidth="1"/>
    <col min="12803" max="12803" width="39.28515625" customWidth="1"/>
    <col min="12804" max="12804" width="15" customWidth="1"/>
    <col min="12805" max="12805" width="6.42578125" bestFit="1" customWidth="1"/>
    <col min="12806" max="12806" width="14.140625" bestFit="1" customWidth="1"/>
    <col min="12807" max="12807" width="8.28515625" customWidth="1"/>
    <col min="12808" max="12808" width="15" customWidth="1"/>
    <col min="12809" max="12809" width="8.5703125" bestFit="1" customWidth="1"/>
    <col min="12810" max="12810" width="14.85546875" customWidth="1"/>
    <col min="12811" max="12811" width="8.42578125" bestFit="1" customWidth="1"/>
    <col min="12812" max="12812" width="15" customWidth="1"/>
    <col min="12813" max="12813" width="49.140625" customWidth="1"/>
    <col min="12814" max="12814" width="12.42578125" bestFit="1" customWidth="1"/>
    <col min="12815" max="12815" width="13.5703125" bestFit="1" customWidth="1"/>
    <col min="12817" max="12817" width="14.85546875" bestFit="1" customWidth="1"/>
    <col min="13057" max="13057" width="4.7109375" customWidth="1"/>
    <col min="13058" max="13058" width="5.140625" customWidth="1"/>
    <col min="13059" max="13059" width="39.28515625" customWidth="1"/>
    <col min="13060" max="13060" width="15" customWidth="1"/>
    <col min="13061" max="13061" width="6.42578125" bestFit="1" customWidth="1"/>
    <col min="13062" max="13062" width="14.140625" bestFit="1" customWidth="1"/>
    <col min="13063" max="13063" width="8.28515625" customWidth="1"/>
    <col min="13064" max="13064" width="15" customWidth="1"/>
    <col min="13065" max="13065" width="8.5703125" bestFit="1" customWidth="1"/>
    <col min="13066" max="13066" width="14.85546875" customWidth="1"/>
    <col min="13067" max="13067" width="8.42578125" bestFit="1" customWidth="1"/>
    <col min="13068" max="13068" width="15" customWidth="1"/>
    <col min="13069" max="13069" width="49.140625" customWidth="1"/>
    <col min="13070" max="13070" width="12.42578125" bestFit="1" customWidth="1"/>
    <col min="13071" max="13071" width="13.5703125" bestFit="1" customWidth="1"/>
    <col min="13073" max="13073" width="14.85546875" bestFit="1" customWidth="1"/>
    <col min="13313" max="13313" width="4.7109375" customWidth="1"/>
    <col min="13314" max="13314" width="5.140625" customWidth="1"/>
    <col min="13315" max="13315" width="39.28515625" customWidth="1"/>
    <col min="13316" max="13316" width="15" customWidth="1"/>
    <col min="13317" max="13317" width="6.42578125" bestFit="1" customWidth="1"/>
    <col min="13318" max="13318" width="14.140625" bestFit="1" customWidth="1"/>
    <col min="13319" max="13319" width="8.28515625" customWidth="1"/>
    <col min="13320" max="13320" width="15" customWidth="1"/>
    <col min="13321" max="13321" width="8.5703125" bestFit="1" customWidth="1"/>
    <col min="13322" max="13322" width="14.85546875" customWidth="1"/>
    <col min="13323" max="13323" width="8.42578125" bestFit="1" customWidth="1"/>
    <col min="13324" max="13324" width="15" customWidth="1"/>
    <col min="13325" max="13325" width="49.140625" customWidth="1"/>
    <col min="13326" max="13326" width="12.42578125" bestFit="1" customWidth="1"/>
    <col min="13327" max="13327" width="13.5703125" bestFit="1" customWidth="1"/>
    <col min="13329" max="13329" width="14.85546875" bestFit="1" customWidth="1"/>
    <col min="13569" max="13569" width="4.7109375" customWidth="1"/>
    <col min="13570" max="13570" width="5.140625" customWidth="1"/>
    <col min="13571" max="13571" width="39.28515625" customWidth="1"/>
    <col min="13572" max="13572" width="15" customWidth="1"/>
    <col min="13573" max="13573" width="6.42578125" bestFit="1" customWidth="1"/>
    <col min="13574" max="13574" width="14.140625" bestFit="1" customWidth="1"/>
    <col min="13575" max="13575" width="8.28515625" customWidth="1"/>
    <col min="13576" max="13576" width="15" customWidth="1"/>
    <col min="13577" max="13577" width="8.5703125" bestFit="1" customWidth="1"/>
    <col min="13578" max="13578" width="14.85546875" customWidth="1"/>
    <col min="13579" max="13579" width="8.42578125" bestFit="1" customWidth="1"/>
    <col min="13580" max="13580" width="15" customWidth="1"/>
    <col min="13581" max="13581" width="49.140625" customWidth="1"/>
    <col min="13582" max="13582" width="12.42578125" bestFit="1" customWidth="1"/>
    <col min="13583" max="13583" width="13.5703125" bestFit="1" customWidth="1"/>
    <col min="13585" max="13585" width="14.85546875" bestFit="1" customWidth="1"/>
    <col min="13825" max="13825" width="4.7109375" customWidth="1"/>
    <col min="13826" max="13826" width="5.140625" customWidth="1"/>
    <col min="13827" max="13827" width="39.28515625" customWidth="1"/>
    <col min="13828" max="13828" width="15" customWidth="1"/>
    <col min="13829" max="13829" width="6.42578125" bestFit="1" customWidth="1"/>
    <col min="13830" max="13830" width="14.140625" bestFit="1" customWidth="1"/>
    <col min="13831" max="13831" width="8.28515625" customWidth="1"/>
    <col min="13832" max="13832" width="15" customWidth="1"/>
    <col min="13833" max="13833" width="8.5703125" bestFit="1" customWidth="1"/>
    <col min="13834" max="13834" width="14.85546875" customWidth="1"/>
    <col min="13835" max="13835" width="8.42578125" bestFit="1" customWidth="1"/>
    <col min="13836" max="13836" width="15" customWidth="1"/>
    <col min="13837" max="13837" width="49.140625" customWidth="1"/>
    <col min="13838" max="13838" width="12.42578125" bestFit="1" customWidth="1"/>
    <col min="13839" max="13839" width="13.5703125" bestFit="1" customWidth="1"/>
    <col min="13841" max="13841" width="14.85546875" bestFit="1" customWidth="1"/>
    <col min="14081" max="14081" width="4.7109375" customWidth="1"/>
    <col min="14082" max="14082" width="5.140625" customWidth="1"/>
    <col min="14083" max="14083" width="39.28515625" customWidth="1"/>
    <col min="14084" max="14084" width="15" customWidth="1"/>
    <col min="14085" max="14085" width="6.42578125" bestFit="1" customWidth="1"/>
    <col min="14086" max="14086" width="14.140625" bestFit="1" customWidth="1"/>
    <col min="14087" max="14087" width="8.28515625" customWidth="1"/>
    <col min="14088" max="14088" width="15" customWidth="1"/>
    <col min="14089" max="14089" width="8.5703125" bestFit="1" customWidth="1"/>
    <col min="14090" max="14090" width="14.85546875" customWidth="1"/>
    <col min="14091" max="14091" width="8.42578125" bestFit="1" customWidth="1"/>
    <col min="14092" max="14092" width="15" customWidth="1"/>
    <col min="14093" max="14093" width="49.140625" customWidth="1"/>
    <col min="14094" max="14094" width="12.42578125" bestFit="1" customWidth="1"/>
    <col min="14095" max="14095" width="13.5703125" bestFit="1" customWidth="1"/>
    <col min="14097" max="14097" width="14.85546875" bestFit="1" customWidth="1"/>
    <col min="14337" max="14337" width="4.7109375" customWidth="1"/>
    <col min="14338" max="14338" width="5.140625" customWidth="1"/>
    <col min="14339" max="14339" width="39.28515625" customWidth="1"/>
    <col min="14340" max="14340" width="15" customWidth="1"/>
    <col min="14341" max="14341" width="6.42578125" bestFit="1" customWidth="1"/>
    <col min="14342" max="14342" width="14.140625" bestFit="1" customWidth="1"/>
    <col min="14343" max="14343" width="8.28515625" customWidth="1"/>
    <col min="14344" max="14344" width="15" customWidth="1"/>
    <col min="14345" max="14345" width="8.5703125" bestFit="1" customWidth="1"/>
    <col min="14346" max="14346" width="14.85546875" customWidth="1"/>
    <col min="14347" max="14347" width="8.42578125" bestFit="1" customWidth="1"/>
    <col min="14348" max="14348" width="15" customWidth="1"/>
    <col min="14349" max="14349" width="49.140625" customWidth="1"/>
    <col min="14350" max="14350" width="12.42578125" bestFit="1" customWidth="1"/>
    <col min="14351" max="14351" width="13.5703125" bestFit="1" customWidth="1"/>
    <col min="14353" max="14353" width="14.85546875" bestFit="1" customWidth="1"/>
    <col min="14593" max="14593" width="4.7109375" customWidth="1"/>
    <col min="14594" max="14594" width="5.140625" customWidth="1"/>
    <col min="14595" max="14595" width="39.28515625" customWidth="1"/>
    <col min="14596" max="14596" width="15" customWidth="1"/>
    <col min="14597" max="14597" width="6.42578125" bestFit="1" customWidth="1"/>
    <col min="14598" max="14598" width="14.140625" bestFit="1" customWidth="1"/>
    <col min="14599" max="14599" width="8.28515625" customWidth="1"/>
    <col min="14600" max="14600" width="15" customWidth="1"/>
    <col min="14601" max="14601" width="8.5703125" bestFit="1" customWidth="1"/>
    <col min="14602" max="14602" width="14.85546875" customWidth="1"/>
    <col min="14603" max="14603" width="8.42578125" bestFit="1" customWidth="1"/>
    <col min="14604" max="14604" width="15" customWidth="1"/>
    <col min="14605" max="14605" width="49.140625" customWidth="1"/>
    <col min="14606" max="14606" width="12.42578125" bestFit="1" customWidth="1"/>
    <col min="14607" max="14607" width="13.5703125" bestFit="1" customWidth="1"/>
    <col min="14609" max="14609" width="14.85546875" bestFit="1" customWidth="1"/>
    <col min="14849" max="14849" width="4.7109375" customWidth="1"/>
    <col min="14850" max="14850" width="5.140625" customWidth="1"/>
    <col min="14851" max="14851" width="39.28515625" customWidth="1"/>
    <col min="14852" max="14852" width="15" customWidth="1"/>
    <col min="14853" max="14853" width="6.42578125" bestFit="1" customWidth="1"/>
    <col min="14854" max="14854" width="14.140625" bestFit="1" customWidth="1"/>
    <col min="14855" max="14855" width="8.28515625" customWidth="1"/>
    <col min="14856" max="14856" width="15" customWidth="1"/>
    <col min="14857" max="14857" width="8.5703125" bestFit="1" customWidth="1"/>
    <col min="14858" max="14858" width="14.85546875" customWidth="1"/>
    <col min="14859" max="14859" width="8.42578125" bestFit="1" customWidth="1"/>
    <col min="14860" max="14860" width="15" customWidth="1"/>
    <col min="14861" max="14861" width="49.140625" customWidth="1"/>
    <col min="14862" max="14862" width="12.42578125" bestFit="1" customWidth="1"/>
    <col min="14863" max="14863" width="13.5703125" bestFit="1" customWidth="1"/>
    <col min="14865" max="14865" width="14.85546875" bestFit="1" customWidth="1"/>
    <col min="15105" max="15105" width="4.7109375" customWidth="1"/>
    <col min="15106" max="15106" width="5.140625" customWidth="1"/>
    <col min="15107" max="15107" width="39.28515625" customWidth="1"/>
    <col min="15108" max="15108" width="15" customWidth="1"/>
    <col min="15109" max="15109" width="6.42578125" bestFit="1" customWidth="1"/>
    <col min="15110" max="15110" width="14.140625" bestFit="1" customWidth="1"/>
    <col min="15111" max="15111" width="8.28515625" customWidth="1"/>
    <col min="15112" max="15112" width="15" customWidth="1"/>
    <col min="15113" max="15113" width="8.5703125" bestFit="1" customWidth="1"/>
    <col min="15114" max="15114" width="14.85546875" customWidth="1"/>
    <col min="15115" max="15115" width="8.42578125" bestFit="1" customWidth="1"/>
    <col min="15116" max="15116" width="15" customWidth="1"/>
    <col min="15117" max="15117" width="49.140625" customWidth="1"/>
    <col min="15118" max="15118" width="12.42578125" bestFit="1" customWidth="1"/>
    <col min="15119" max="15119" width="13.5703125" bestFit="1" customWidth="1"/>
    <col min="15121" max="15121" width="14.85546875" bestFit="1" customWidth="1"/>
    <col min="15361" max="15361" width="4.7109375" customWidth="1"/>
    <col min="15362" max="15362" width="5.140625" customWidth="1"/>
    <col min="15363" max="15363" width="39.28515625" customWidth="1"/>
    <col min="15364" max="15364" width="15" customWidth="1"/>
    <col min="15365" max="15365" width="6.42578125" bestFit="1" customWidth="1"/>
    <col min="15366" max="15366" width="14.140625" bestFit="1" customWidth="1"/>
    <col min="15367" max="15367" width="8.28515625" customWidth="1"/>
    <col min="15368" max="15368" width="15" customWidth="1"/>
    <col min="15369" max="15369" width="8.5703125" bestFit="1" customWidth="1"/>
    <col min="15370" max="15370" width="14.85546875" customWidth="1"/>
    <col min="15371" max="15371" width="8.42578125" bestFit="1" customWidth="1"/>
    <col min="15372" max="15372" width="15" customWidth="1"/>
    <col min="15373" max="15373" width="49.140625" customWidth="1"/>
    <col min="15374" max="15374" width="12.42578125" bestFit="1" customWidth="1"/>
    <col min="15375" max="15375" width="13.5703125" bestFit="1" customWidth="1"/>
    <col min="15377" max="15377" width="14.85546875" bestFit="1" customWidth="1"/>
    <col min="15617" max="15617" width="4.7109375" customWidth="1"/>
    <col min="15618" max="15618" width="5.140625" customWidth="1"/>
    <col min="15619" max="15619" width="39.28515625" customWidth="1"/>
    <col min="15620" max="15620" width="15" customWidth="1"/>
    <col min="15621" max="15621" width="6.42578125" bestFit="1" customWidth="1"/>
    <col min="15622" max="15622" width="14.140625" bestFit="1" customWidth="1"/>
    <col min="15623" max="15623" width="8.28515625" customWidth="1"/>
    <col min="15624" max="15624" width="15" customWidth="1"/>
    <col min="15625" max="15625" width="8.5703125" bestFit="1" customWidth="1"/>
    <col min="15626" max="15626" width="14.85546875" customWidth="1"/>
    <col min="15627" max="15627" width="8.42578125" bestFit="1" customWidth="1"/>
    <col min="15628" max="15628" width="15" customWidth="1"/>
    <col min="15629" max="15629" width="49.140625" customWidth="1"/>
    <col min="15630" max="15630" width="12.42578125" bestFit="1" customWidth="1"/>
    <col min="15631" max="15631" width="13.5703125" bestFit="1" customWidth="1"/>
    <col min="15633" max="15633" width="14.85546875" bestFit="1" customWidth="1"/>
    <col min="15873" max="15873" width="4.7109375" customWidth="1"/>
    <col min="15874" max="15874" width="5.140625" customWidth="1"/>
    <col min="15875" max="15875" width="39.28515625" customWidth="1"/>
    <col min="15876" max="15876" width="15" customWidth="1"/>
    <col min="15877" max="15877" width="6.42578125" bestFit="1" customWidth="1"/>
    <col min="15878" max="15878" width="14.140625" bestFit="1" customWidth="1"/>
    <col min="15879" max="15879" width="8.28515625" customWidth="1"/>
    <col min="15880" max="15880" width="15" customWidth="1"/>
    <col min="15881" max="15881" width="8.5703125" bestFit="1" customWidth="1"/>
    <col min="15882" max="15882" width="14.85546875" customWidth="1"/>
    <col min="15883" max="15883" width="8.42578125" bestFit="1" customWidth="1"/>
    <col min="15884" max="15884" width="15" customWidth="1"/>
    <col min="15885" max="15885" width="49.140625" customWidth="1"/>
    <col min="15886" max="15886" width="12.42578125" bestFit="1" customWidth="1"/>
    <col min="15887" max="15887" width="13.5703125" bestFit="1" customWidth="1"/>
    <col min="15889" max="15889" width="14.85546875" bestFit="1" customWidth="1"/>
    <col min="16129" max="16129" width="4.7109375" customWidth="1"/>
    <col min="16130" max="16130" width="5.140625" customWidth="1"/>
    <col min="16131" max="16131" width="39.28515625" customWidth="1"/>
    <col min="16132" max="16132" width="15" customWidth="1"/>
    <col min="16133" max="16133" width="6.42578125" bestFit="1" customWidth="1"/>
    <col min="16134" max="16134" width="14.140625" bestFit="1" customWidth="1"/>
    <col min="16135" max="16135" width="8.28515625" customWidth="1"/>
    <col min="16136" max="16136" width="15" customWidth="1"/>
    <col min="16137" max="16137" width="8.5703125" bestFit="1" customWidth="1"/>
    <col min="16138" max="16138" width="14.85546875" customWidth="1"/>
    <col min="16139" max="16139" width="8.42578125" bestFit="1" customWidth="1"/>
    <col min="16140" max="16140" width="15" customWidth="1"/>
    <col min="16141" max="16141" width="49.140625" customWidth="1"/>
    <col min="16142" max="16142" width="12.42578125" bestFit="1" customWidth="1"/>
    <col min="16143" max="16143" width="13.5703125" bestFit="1" customWidth="1"/>
    <col min="16145" max="16145" width="14.85546875" bestFit="1" customWidth="1"/>
  </cols>
  <sheetData>
    <row r="1" spans="1:14" ht="18" x14ac:dyDescent="0.25">
      <c r="A1" s="979" t="s">
        <v>1199</v>
      </c>
      <c r="B1" s="979"/>
      <c r="C1" s="979"/>
      <c r="D1" s="979"/>
      <c r="E1" s="979"/>
      <c r="F1" s="979"/>
      <c r="G1" s="979"/>
      <c r="H1" s="979"/>
      <c r="I1" s="979"/>
      <c r="J1" s="979"/>
      <c r="K1" s="979"/>
      <c r="L1" s="1"/>
    </row>
    <row r="2" spans="1:14" ht="18.75" customHeight="1" x14ac:dyDescent="0.25">
      <c r="A2" s="17"/>
      <c r="B2" s="17"/>
      <c r="C2" s="17"/>
      <c r="D2" s="17"/>
      <c r="E2" s="17"/>
      <c r="F2" s="853"/>
      <c r="G2" s="17"/>
      <c r="H2" s="17"/>
      <c r="I2" s="17"/>
      <c r="J2" s="17"/>
      <c r="K2" s="17"/>
      <c r="L2" s="937" t="s">
        <v>1968</v>
      </c>
    </row>
    <row r="3" spans="1:14" ht="57.75" customHeight="1" x14ac:dyDescent="0.25">
      <c r="A3" s="980" t="s">
        <v>2006</v>
      </c>
      <c r="B3" s="980"/>
      <c r="C3" s="980"/>
      <c r="D3" s="980"/>
      <c r="E3" s="980"/>
      <c r="F3" s="980"/>
      <c r="G3" s="980"/>
      <c r="H3" s="980"/>
      <c r="I3" s="980"/>
      <c r="J3" s="980"/>
      <c r="K3" s="980"/>
      <c r="L3" s="18"/>
    </row>
    <row r="4" spans="1:14" ht="8.25" customHeight="1" x14ac:dyDescent="0.25">
      <c r="A4" s="18"/>
      <c r="B4" s="7"/>
      <c r="C4" s="60"/>
      <c r="D4" s="7"/>
      <c r="E4" s="18"/>
      <c r="F4" s="854"/>
      <c r="G4" s="18"/>
      <c r="H4" s="18"/>
      <c r="I4" s="18"/>
      <c r="J4" s="18"/>
      <c r="K4" s="18"/>
      <c r="L4" s="18"/>
    </row>
    <row r="5" spans="1:14" ht="17.25" customHeight="1" x14ac:dyDescent="0.2">
      <c r="A5" s="990" t="s">
        <v>0</v>
      </c>
      <c r="B5" s="993" t="s">
        <v>1</v>
      </c>
      <c r="C5" s="994"/>
      <c r="D5" s="999" t="s">
        <v>1169</v>
      </c>
      <c r="E5" s="1000" t="s">
        <v>2</v>
      </c>
      <c r="F5" s="1003" t="s">
        <v>1200</v>
      </c>
      <c r="G5" s="999" t="s">
        <v>1201</v>
      </c>
      <c r="H5" s="999"/>
      <c r="I5" s="999" t="s">
        <v>1202</v>
      </c>
      <c r="J5" s="999"/>
      <c r="K5" s="999" t="s">
        <v>1203</v>
      </c>
      <c r="L5" s="999"/>
    </row>
    <row r="6" spans="1:14" ht="17.25" customHeight="1" x14ac:dyDescent="0.2">
      <c r="A6" s="991"/>
      <c r="B6" s="995"/>
      <c r="C6" s="996"/>
      <c r="D6" s="999"/>
      <c r="E6" s="1000"/>
      <c r="F6" s="1003"/>
      <c r="G6" s="999"/>
      <c r="H6" s="999"/>
      <c r="I6" s="999"/>
      <c r="J6" s="999"/>
      <c r="K6" s="999"/>
      <c r="L6" s="999"/>
    </row>
    <row r="7" spans="1:14" ht="24" customHeight="1" x14ac:dyDescent="0.2">
      <c r="A7" s="991"/>
      <c r="B7" s="995"/>
      <c r="C7" s="996"/>
      <c r="D7" s="999"/>
      <c r="E7" s="1000"/>
      <c r="F7" s="1003"/>
      <c r="G7" s="999"/>
      <c r="H7" s="999"/>
      <c r="I7" s="999"/>
      <c r="J7" s="999"/>
      <c r="K7" s="999"/>
      <c r="L7" s="999"/>
    </row>
    <row r="8" spans="1:14" ht="19.5" customHeight="1" x14ac:dyDescent="0.2">
      <c r="A8" s="992"/>
      <c r="B8" s="997"/>
      <c r="C8" s="998"/>
      <c r="D8" s="999"/>
      <c r="E8" s="1000"/>
      <c r="F8" s="1003"/>
      <c r="G8" s="840" t="s">
        <v>33</v>
      </c>
      <c r="H8" s="840" t="s">
        <v>5</v>
      </c>
      <c r="I8" s="840" t="s">
        <v>33</v>
      </c>
      <c r="J8" s="840" t="s">
        <v>5</v>
      </c>
      <c r="K8" s="840" t="s">
        <v>33</v>
      </c>
      <c r="L8" s="840" t="s">
        <v>5</v>
      </c>
    </row>
    <row r="9" spans="1:14" ht="15" x14ac:dyDescent="0.25">
      <c r="A9" s="90">
        <v>1</v>
      </c>
      <c r="B9" s="1001">
        <v>2</v>
      </c>
      <c r="C9" s="1002"/>
      <c r="D9" s="91">
        <v>3</v>
      </c>
      <c r="E9" s="91">
        <v>4</v>
      </c>
      <c r="F9" s="855">
        <v>5</v>
      </c>
      <c r="G9" s="90">
        <v>6</v>
      </c>
      <c r="H9" s="90">
        <v>7</v>
      </c>
      <c r="I9" s="90">
        <v>8</v>
      </c>
      <c r="J9" s="90">
        <v>9</v>
      </c>
      <c r="K9" s="90">
        <v>10</v>
      </c>
      <c r="L9" s="91">
        <v>11</v>
      </c>
    </row>
    <row r="10" spans="1:14" ht="32.25" customHeight="1" x14ac:dyDescent="0.2">
      <c r="A10" s="987">
        <v>1</v>
      </c>
      <c r="B10" s="212"/>
      <c r="C10" s="259" t="s">
        <v>1204</v>
      </c>
      <c r="D10" s="260"/>
      <c r="E10" s="261"/>
      <c r="F10" s="856"/>
      <c r="G10" s="261"/>
      <c r="H10" s="261"/>
      <c r="I10" s="261"/>
      <c r="J10" s="261"/>
      <c r="K10" s="261"/>
      <c r="L10" s="262"/>
    </row>
    <row r="11" spans="1:14" ht="89.25" customHeight="1" x14ac:dyDescent="0.2">
      <c r="A11" s="988"/>
      <c r="B11" s="243" t="s">
        <v>1449</v>
      </c>
      <c r="C11" s="264" t="s">
        <v>1981</v>
      </c>
      <c r="D11" s="243"/>
      <c r="E11" s="243" t="s">
        <v>328</v>
      </c>
      <c r="F11" s="650">
        <v>3438</v>
      </c>
      <c r="G11" s="243">
        <v>400</v>
      </c>
      <c r="H11" s="155">
        <f>F11*G11</f>
        <v>1375200</v>
      </c>
      <c r="I11" s="243">
        <v>400</v>
      </c>
      <c r="J11" s="155">
        <f>F11*I11</f>
        <v>1375200</v>
      </c>
      <c r="K11" s="243">
        <v>400</v>
      </c>
      <c r="L11" s="155">
        <f>F11*K11</f>
        <v>1375200</v>
      </c>
      <c r="M11" s="93" t="s">
        <v>1983</v>
      </c>
      <c r="N11" s="151"/>
    </row>
    <row r="12" spans="1:14" ht="89.25" customHeight="1" x14ac:dyDescent="0.2">
      <c r="A12" s="988"/>
      <c r="B12" s="243" t="s">
        <v>1448</v>
      </c>
      <c r="C12" s="264" t="s">
        <v>1982</v>
      </c>
      <c r="D12" s="243"/>
      <c r="E12" s="243" t="s">
        <v>328</v>
      </c>
      <c r="F12" s="650">
        <v>3699</v>
      </c>
      <c r="G12" s="243">
        <v>400</v>
      </c>
      <c r="H12" s="155">
        <f>F12*G12</f>
        <v>1479600</v>
      </c>
      <c r="I12" s="243">
        <v>400</v>
      </c>
      <c r="J12" s="155">
        <f>F12*I12</f>
        <v>1479600</v>
      </c>
      <c r="K12" s="243">
        <v>400</v>
      </c>
      <c r="L12" s="155">
        <f>F12*K12</f>
        <v>1479600</v>
      </c>
      <c r="M12" s="151" t="s">
        <v>1211</v>
      </c>
    </row>
    <row r="13" spans="1:14" ht="89.25" customHeight="1" x14ac:dyDescent="0.2">
      <c r="A13" s="988"/>
      <c r="B13" s="243" t="s">
        <v>1450</v>
      </c>
      <c r="C13" s="264" t="s">
        <v>2018</v>
      </c>
      <c r="D13" s="243"/>
      <c r="E13" s="243" t="s">
        <v>328</v>
      </c>
      <c r="F13" s="650">
        <v>6149</v>
      </c>
      <c r="G13" s="243">
        <v>400</v>
      </c>
      <c r="H13" s="155">
        <f>F13*G13</f>
        <v>2459600</v>
      </c>
      <c r="I13" s="243">
        <v>400</v>
      </c>
      <c r="J13" s="155">
        <f>F13*I13</f>
        <v>2459600</v>
      </c>
      <c r="K13" s="243">
        <v>400</v>
      </c>
      <c r="L13" s="155">
        <f>F13*K13</f>
        <v>2459600</v>
      </c>
      <c r="M13" s="39" t="s">
        <v>2027</v>
      </c>
    </row>
    <row r="14" spans="1:14" ht="142.5" x14ac:dyDescent="0.2">
      <c r="A14" s="988"/>
      <c r="B14" s="245" t="s">
        <v>1195</v>
      </c>
      <c r="C14" s="263" t="s">
        <v>1758</v>
      </c>
      <c r="D14" s="245"/>
      <c r="E14" s="245" t="s">
        <v>1101</v>
      </c>
      <c r="F14" s="766">
        <v>158773</v>
      </c>
      <c r="G14" s="245">
        <v>1</v>
      </c>
      <c r="H14" s="155">
        <f>G14*F14</f>
        <v>158773</v>
      </c>
      <c r="I14" s="245">
        <v>1</v>
      </c>
      <c r="J14" s="155">
        <f>F14*I14</f>
        <v>158773</v>
      </c>
      <c r="K14" s="245">
        <v>1</v>
      </c>
      <c r="L14" s="155">
        <f>K14*F14</f>
        <v>158773</v>
      </c>
      <c r="M14" s="151"/>
    </row>
    <row r="15" spans="1:14" ht="15" x14ac:dyDescent="0.2">
      <c r="A15" s="988"/>
      <c r="B15" s="245" t="s">
        <v>1196</v>
      </c>
      <c r="C15" s="267" t="s">
        <v>1761</v>
      </c>
      <c r="D15" s="245"/>
      <c r="E15" s="245"/>
      <c r="F15" s="766"/>
      <c r="G15" s="245"/>
      <c r="H15" s="155"/>
      <c r="I15" s="245"/>
      <c r="J15" s="155"/>
      <c r="K15" s="245"/>
      <c r="L15" s="155"/>
      <c r="M15" s="151"/>
    </row>
    <row r="16" spans="1:14" ht="15" x14ac:dyDescent="0.2">
      <c r="A16" s="988"/>
      <c r="B16" s="245" t="s">
        <v>1763</v>
      </c>
      <c r="C16" s="267" t="s">
        <v>1762</v>
      </c>
      <c r="D16" s="245"/>
      <c r="E16" s="245"/>
      <c r="F16" s="766"/>
      <c r="G16" s="245"/>
      <c r="H16" s="155"/>
      <c r="I16" s="245"/>
      <c r="J16" s="155"/>
      <c r="K16" s="245"/>
      <c r="L16" s="155"/>
      <c r="M16" s="151"/>
    </row>
    <row r="17" spans="1:14" ht="71.25" x14ac:dyDescent="0.2">
      <c r="A17" s="988"/>
      <c r="B17" s="245" t="s">
        <v>1764</v>
      </c>
      <c r="C17" s="263" t="s">
        <v>1759</v>
      </c>
      <c r="D17" s="245"/>
      <c r="E17" s="243" t="s">
        <v>1101</v>
      </c>
      <c r="F17" s="650">
        <v>913425</v>
      </c>
      <c r="G17" s="243">
        <v>1</v>
      </c>
      <c r="H17" s="155">
        <f>G17*F17</f>
        <v>913425</v>
      </c>
      <c r="I17" s="243">
        <v>1</v>
      </c>
      <c r="J17" s="155">
        <f t="shared" ref="J17" si="0">I17*F17</f>
        <v>913425</v>
      </c>
      <c r="K17" s="243">
        <v>1</v>
      </c>
      <c r="L17" s="155">
        <f>K17*F17</f>
        <v>913425</v>
      </c>
      <c r="M17" s="151"/>
    </row>
    <row r="18" spans="1:14" ht="43.5" x14ac:dyDescent="0.2">
      <c r="A18" s="988"/>
      <c r="B18" s="245" t="s">
        <v>1765</v>
      </c>
      <c r="C18" s="263" t="s">
        <v>1760</v>
      </c>
      <c r="D18" s="245"/>
      <c r="E18" s="243" t="s">
        <v>1101</v>
      </c>
      <c r="F18" s="650">
        <v>21008</v>
      </c>
      <c r="G18" s="243">
        <v>1</v>
      </c>
      <c r="H18" s="155">
        <f>F18*G18</f>
        <v>21008</v>
      </c>
      <c r="I18" s="243">
        <v>1</v>
      </c>
      <c r="J18" s="155">
        <f>F18*I18</f>
        <v>21008</v>
      </c>
      <c r="K18" s="243">
        <v>1</v>
      </c>
      <c r="L18" s="155">
        <f>F18*K18</f>
        <v>21008</v>
      </c>
      <c r="M18" s="151"/>
    </row>
    <row r="19" spans="1:14" ht="15" x14ac:dyDescent="0.2">
      <c r="A19" s="988"/>
      <c r="B19" s="245" t="s">
        <v>1779</v>
      </c>
      <c r="C19" s="267" t="s">
        <v>1767</v>
      </c>
      <c r="D19" s="245"/>
      <c r="E19" s="243"/>
      <c r="F19" s="650"/>
      <c r="G19" s="243"/>
      <c r="H19" s="155"/>
      <c r="I19" s="243"/>
      <c r="J19" s="155"/>
      <c r="K19" s="243"/>
      <c r="L19" s="155"/>
      <c r="M19" s="151"/>
    </row>
    <row r="20" spans="1:14" ht="87" x14ac:dyDescent="0.2">
      <c r="A20" s="988"/>
      <c r="B20" s="245" t="s">
        <v>1768</v>
      </c>
      <c r="C20" s="263" t="s">
        <v>1770</v>
      </c>
      <c r="D20" s="245"/>
      <c r="E20" s="243" t="s">
        <v>1101</v>
      </c>
      <c r="F20" s="650">
        <v>844077</v>
      </c>
      <c r="G20" s="243">
        <v>1</v>
      </c>
      <c r="H20" s="155">
        <f>F20*G20</f>
        <v>844077</v>
      </c>
      <c r="I20" s="243">
        <v>1</v>
      </c>
      <c r="J20" s="155">
        <f>F20*I20</f>
        <v>844077</v>
      </c>
      <c r="K20" s="243">
        <v>1</v>
      </c>
      <c r="L20" s="155">
        <f>F20*K20</f>
        <v>844077</v>
      </c>
      <c r="M20" s="151"/>
    </row>
    <row r="21" spans="1:14" ht="87" x14ac:dyDescent="0.2">
      <c r="A21" s="988"/>
      <c r="B21" s="245" t="s">
        <v>1769</v>
      </c>
      <c r="C21" s="263" t="s">
        <v>1771</v>
      </c>
      <c r="D21" s="245"/>
      <c r="E21" s="243" t="s">
        <v>1101</v>
      </c>
      <c r="F21" s="650">
        <v>928546</v>
      </c>
      <c r="G21" s="243">
        <v>1</v>
      </c>
      <c r="H21" s="155">
        <f>F21*G21</f>
        <v>928546</v>
      </c>
      <c r="I21" s="243">
        <v>1</v>
      </c>
      <c r="J21" s="155">
        <f>F21*I21</f>
        <v>928546</v>
      </c>
      <c r="K21" s="243">
        <v>1</v>
      </c>
      <c r="L21" s="155">
        <f>F21*K21</f>
        <v>928546</v>
      </c>
      <c r="M21" s="44" t="s">
        <v>1979</v>
      </c>
    </row>
    <row r="22" spans="1:14" ht="43.5" x14ac:dyDescent="0.2">
      <c r="A22" s="988"/>
      <c r="B22" s="245" t="s">
        <v>1772</v>
      </c>
      <c r="C22" s="263" t="s">
        <v>1780</v>
      </c>
      <c r="D22" s="245"/>
      <c r="E22" s="243" t="s">
        <v>1101</v>
      </c>
      <c r="F22" s="650">
        <v>16050</v>
      </c>
      <c r="G22" s="243">
        <v>1</v>
      </c>
      <c r="H22" s="155">
        <f>F22*G22</f>
        <v>16050</v>
      </c>
      <c r="I22" s="243">
        <v>1</v>
      </c>
      <c r="J22" s="155">
        <f>F22*I22</f>
        <v>16050</v>
      </c>
      <c r="K22" s="243">
        <v>1</v>
      </c>
      <c r="L22" s="155">
        <f>F22*K22</f>
        <v>16050</v>
      </c>
      <c r="M22" s="151"/>
    </row>
    <row r="23" spans="1:14" ht="104.25" customHeight="1" x14ac:dyDescent="0.2">
      <c r="A23" s="988"/>
      <c r="B23" s="245" t="s">
        <v>1206</v>
      </c>
      <c r="C23" s="263" t="s">
        <v>1436</v>
      </c>
      <c r="D23" s="243"/>
      <c r="E23" s="243" t="s">
        <v>1207</v>
      </c>
      <c r="F23" s="650">
        <v>2494</v>
      </c>
      <c r="G23" s="243">
        <v>125</v>
      </c>
      <c r="H23" s="155">
        <f t="shared" ref="H23:H29" si="1">G23*F23</f>
        <v>311750</v>
      </c>
      <c r="I23" s="243">
        <v>125</v>
      </c>
      <c r="J23" s="155">
        <f t="shared" ref="J23:J31" si="2">I23*F23</f>
        <v>311750</v>
      </c>
      <c r="K23" s="243">
        <v>125</v>
      </c>
      <c r="L23" s="155">
        <f>K23*F23</f>
        <v>311750</v>
      </c>
      <c r="M23" s="151"/>
    </row>
    <row r="24" spans="1:14" ht="90.75" customHeight="1" x14ac:dyDescent="0.2">
      <c r="A24" s="988"/>
      <c r="B24" s="245" t="s">
        <v>1208</v>
      </c>
      <c r="C24" s="263" t="s">
        <v>1437</v>
      </c>
      <c r="D24" s="243"/>
      <c r="E24" s="243" t="s">
        <v>1207</v>
      </c>
      <c r="F24" s="650">
        <v>2860</v>
      </c>
      <c r="G24" s="243">
        <v>125</v>
      </c>
      <c r="H24" s="155">
        <f t="shared" si="1"/>
        <v>357500</v>
      </c>
      <c r="I24" s="243">
        <v>125</v>
      </c>
      <c r="J24" s="155">
        <f t="shared" si="2"/>
        <v>357500</v>
      </c>
      <c r="K24" s="243">
        <v>125</v>
      </c>
      <c r="L24" s="155">
        <f t="shared" ref="L24:L31" si="3">K24*F24</f>
        <v>357500</v>
      </c>
      <c r="M24" s="93" t="s">
        <v>1458</v>
      </c>
      <c r="N24" s="151"/>
    </row>
    <row r="25" spans="1:14" ht="75" customHeight="1" x14ac:dyDescent="0.2">
      <c r="A25" s="988"/>
      <c r="B25" s="243" t="s">
        <v>1198</v>
      </c>
      <c r="C25" s="263" t="s">
        <v>1438</v>
      </c>
      <c r="D25" s="243"/>
      <c r="E25" s="243" t="s">
        <v>14</v>
      </c>
      <c r="F25" s="650">
        <v>35276</v>
      </c>
      <c r="G25" s="243">
        <v>2</v>
      </c>
      <c r="H25" s="155">
        <f t="shared" si="1"/>
        <v>70552</v>
      </c>
      <c r="I25" s="243">
        <v>2</v>
      </c>
      <c r="J25" s="155">
        <f t="shared" si="2"/>
        <v>70552</v>
      </c>
      <c r="K25" s="243">
        <v>2</v>
      </c>
      <c r="L25" s="155">
        <f t="shared" si="3"/>
        <v>70552</v>
      </c>
      <c r="M25" s="151"/>
    </row>
    <row r="26" spans="1:14" ht="118.5" customHeight="1" x14ac:dyDescent="0.2">
      <c r="A26" s="988"/>
      <c r="B26" s="243" t="s">
        <v>1209</v>
      </c>
      <c r="C26" s="263" t="s">
        <v>1210</v>
      </c>
      <c r="D26" s="243"/>
      <c r="E26" s="243" t="s">
        <v>1773</v>
      </c>
      <c r="F26" s="650">
        <v>371</v>
      </c>
      <c r="G26" s="265">
        <v>300</v>
      </c>
      <c r="H26" s="155">
        <f t="shared" si="1"/>
        <v>111300</v>
      </c>
      <c r="I26" s="265">
        <f>+G26</f>
        <v>300</v>
      </c>
      <c r="J26" s="155">
        <f t="shared" si="2"/>
        <v>111300</v>
      </c>
      <c r="K26" s="265">
        <f>+G26</f>
        <v>300</v>
      </c>
      <c r="L26" s="155">
        <f t="shared" si="3"/>
        <v>111300</v>
      </c>
      <c r="M26" s="151"/>
    </row>
    <row r="27" spans="1:14" ht="90" customHeight="1" x14ac:dyDescent="0.2">
      <c r="A27" s="988"/>
      <c r="B27" s="243" t="s">
        <v>1212</v>
      </c>
      <c r="C27" s="263" t="s">
        <v>1439</v>
      </c>
      <c r="D27" s="243"/>
      <c r="E27" s="243" t="s">
        <v>1773</v>
      </c>
      <c r="F27" s="650">
        <v>1200</v>
      </c>
      <c r="G27" s="265">
        <v>180</v>
      </c>
      <c r="H27" s="155">
        <f t="shared" si="1"/>
        <v>216000</v>
      </c>
      <c r="I27" s="243">
        <v>180</v>
      </c>
      <c r="J27" s="155">
        <f t="shared" si="2"/>
        <v>216000</v>
      </c>
      <c r="K27" s="243">
        <v>180</v>
      </c>
      <c r="L27" s="155">
        <f t="shared" si="3"/>
        <v>216000</v>
      </c>
      <c r="M27" s="151"/>
    </row>
    <row r="28" spans="1:14" ht="108" customHeight="1" x14ac:dyDescent="0.2">
      <c r="A28" s="988"/>
      <c r="B28" s="245" t="s">
        <v>1214</v>
      </c>
      <c r="C28" s="263" t="s">
        <v>1440</v>
      </c>
      <c r="D28" s="243"/>
      <c r="E28" s="243" t="s">
        <v>9</v>
      </c>
      <c r="F28" s="650">
        <v>3464</v>
      </c>
      <c r="G28" s="265">
        <v>120</v>
      </c>
      <c r="H28" s="155">
        <f t="shared" si="1"/>
        <v>415680</v>
      </c>
      <c r="I28" s="243">
        <v>120</v>
      </c>
      <c r="J28" s="155">
        <f t="shared" si="2"/>
        <v>415680</v>
      </c>
      <c r="K28" s="243">
        <v>120</v>
      </c>
      <c r="L28" s="155">
        <f t="shared" si="3"/>
        <v>415680</v>
      </c>
      <c r="M28" s="151"/>
    </row>
    <row r="29" spans="1:14" ht="96.75" customHeight="1" x14ac:dyDescent="0.2">
      <c r="A29" s="988"/>
      <c r="B29" s="245" t="s">
        <v>1215</v>
      </c>
      <c r="C29" s="263" t="s">
        <v>1441</v>
      </c>
      <c r="D29" s="243"/>
      <c r="E29" s="243" t="s">
        <v>9</v>
      </c>
      <c r="F29" s="650">
        <v>4124</v>
      </c>
      <c r="G29" s="265">
        <v>120</v>
      </c>
      <c r="H29" s="155">
        <f t="shared" si="1"/>
        <v>494880</v>
      </c>
      <c r="I29" s="243">
        <v>120</v>
      </c>
      <c r="J29" s="155">
        <f t="shared" si="2"/>
        <v>494880</v>
      </c>
      <c r="K29" s="243">
        <v>120</v>
      </c>
      <c r="L29" s="155">
        <f t="shared" si="3"/>
        <v>494880</v>
      </c>
      <c r="M29" s="93" t="s">
        <v>1459</v>
      </c>
    </row>
    <row r="30" spans="1:14" ht="79.5" customHeight="1" x14ac:dyDescent="0.2">
      <c r="A30" s="988"/>
      <c r="B30" s="243" t="s">
        <v>1216</v>
      </c>
      <c r="C30" s="263" t="s">
        <v>1442</v>
      </c>
      <c r="D30" s="243"/>
      <c r="E30" s="243" t="s">
        <v>24</v>
      </c>
      <c r="F30" s="650">
        <v>33635</v>
      </c>
      <c r="G30" s="265">
        <v>1</v>
      </c>
      <c r="H30" s="155">
        <f>G30*F30</f>
        <v>33635</v>
      </c>
      <c r="I30" s="243">
        <v>1</v>
      </c>
      <c r="J30" s="155">
        <f t="shared" si="2"/>
        <v>33635</v>
      </c>
      <c r="K30" s="243">
        <v>1</v>
      </c>
      <c r="L30" s="155">
        <f t="shared" si="3"/>
        <v>33635</v>
      </c>
      <c r="M30" s="151"/>
    </row>
    <row r="31" spans="1:14" ht="77.25" customHeight="1" x14ac:dyDescent="0.2">
      <c r="A31" s="988"/>
      <c r="B31" s="245" t="s">
        <v>1451</v>
      </c>
      <c r="C31" s="263" t="s">
        <v>1457</v>
      </c>
      <c r="D31" s="243"/>
      <c r="E31" s="243" t="s">
        <v>328</v>
      </c>
      <c r="F31" s="650">
        <v>2156</v>
      </c>
      <c r="G31" s="265">
        <v>130</v>
      </c>
      <c r="H31" s="155">
        <f t="shared" ref="H31" si="4">G31*F31</f>
        <v>280280</v>
      </c>
      <c r="I31" s="243">
        <v>130</v>
      </c>
      <c r="J31" s="155">
        <f t="shared" si="2"/>
        <v>280280</v>
      </c>
      <c r="K31" s="243">
        <v>130</v>
      </c>
      <c r="L31" s="155">
        <f t="shared" si="3"/>
        <v>280280</v>
      </c>
      <c r="M31" s="157" t="s">
        <v>2026</v>
      </c>
    </row>
    <row r="32" spans="1:14" ht="79.5" customHeight="1" x14ac:dyDescent="0.2">
      <c r="A32" s="988"/>
      <c r="B32" s="243" t="s">
        <v>1452</v>
      </c>
      <c r="C32" s="264" t="s">
        <v>1443</v>
      </c>
      <c r="D32" s="243"/>
      <c r="E32" s="243" t="s">
        <v>328</v>
      </c>
      <c r="F32" s="650">
        <v>3857</v>
      </c>
      <c r="G32" s="265">
        <v>130</v>
      </c>
      <c r="H32" s="155">
        <f>G32*F32</f>
        <v>501410</v>
      </c>
      <c r="I32" s="265">
        <v>130</v>
      </c>
      <c r="J32" s="155">
        <f t="shared" ref="J32:J39" si="5">I32*F32</f>
        <v>501410</v>
      </c>
      <c r="K32" s="265">
        <v>130</v>
      </c>
      <c r="L32" s="155">
        <f>K32*F32</f>
        <v>501410</v>
      </c>
      <c r="M32" s="151"/>
    </row>
    <row r="33" spans="1:13" ht="77.25" customHeight="1" x14ac:dyDescent="0.2">
      <c r="A33" s="988"/>
      <c r="B33" s="243" t="s">
        <v>1453</v>
      </c>
      <c r="C33" s="264" t="s">
        <v>1444</v>
      </c>
      <c r="D33" s="243"/>
      <c r="E33" s="243" t="s">
        <v>328</v>
      </c>
      <c r="F33" s="650">
        <v>5760</v>
      </c>
      <c r="G33" s="265">
        <v>130</v>
      </c>
      <c r="H33" s="155">
        <f>G33*F33</f>
        <v>748800</v>
      </c>
      <c r="I33" s="265">
        <v>130</v>
      </c>
      <c r="J33" s="155">
        <f t="shared" si="5"/>
        <v>748800</v>
      </c>
      <c r="K33" s="265">
        <v>130</v>
      </c>
      <c r="L33" s="155">
        <f>K33*F33</f>
        <v>748800</v>
      </c>
      <c r="M33" s="151"/>
    </row>
    <row r="34" spans="1:13" ht="79.5" customHeight="1" x14ac:dyDescent="0.2">
      <c r="A34" s="988"/>
      <c r="B34" s="243" t="s">
        <v>1454</v>
      </c>
      <c r="C34" s="264" t="s">
        <v>1445</v>
      </c>
      <c r="D34" s="243"/>
      <c r="E34" s="243" t="s">
        <v>328</v>
      </c>
      <c r="F34" s="650">
        <v>7455</v>
      </c>
      <c r="G34" s="265">
        <v>130</v>
      </c>
      <c r="H34" s="155">
        <f>G34*F34</f>
        <v>969150</v>
      </c>
      <c r="I34" s="265">
        <v>130</v>
      </c>
      <c r="J34" s="155">
        <f t="shared" si="5"/>
        <v>969150</v>
      </c>
      <c r="K34" s="265">
        <v>130</v>
      </c>
      <c r="L34" s="155">
        <f>K34*F34</f>
        <v>969150</v>
      </c>
      <c r="M34" s="151"/>
    </row>
    <row r="35" spans="1:13" ht="78.75" customHeight="1" x14ac:dyDescent="0.2">
      <c r="A35" s="988"/>
      <c r="B35" s="243" t="s">
        <v>1455</v>
      </c>
      <c r="C35" s="264" t="s">
        <v>1446</v>
      </c>
      <c r="D35" s="243"/>
      <c r="E35" s="243" t="s">
        <v>328</v>
      </c>
      <c r="F35" s="650">
        <v>9747</v>
      </c>
      <c r="G35" s="265">
        <v>130</v>
      </c>
      <c r="H35" s="155">
        <f>G35*F35</f>
        <v>1267110</v>
      </c>
      <c r="I35" s="265">
        <v>130</v>
      </c>
      <c r="J35" s="155">
        <f t="shared" si="5"/>
        <v>1267110</v>
      </c>
      <c r="K35" s="265">
        <v>130</v>
      </c>
      <c r="L35" s="155">
        <f>K35*F35</f>
        <v>1267110</v>
      </c>
      <c r="M35" s="151"/>
    </row>
    <row r="36" spans="1:13" ht="79.5" customHeight="1" x14ac:dyDescent="0.2">
      <c r="A36" s="988"/>
      <c r="B36" s="243" t="s">
        <v>1456</v>
      </c>
      <c r="C36" s="264" t="s">
        <v>1447</v>
      </c>
      <c r="D36" s="243"/>
      <c r="E36" s="243" t="s">
        <v>328</v>
      </c>
      <c r="F36" s="650">
        <v>12403</v>
      </c>
      <c r="G36" s="265">
        <v>130</v>
      </c>
      <c r="H36" s="155">
        <f>G36*F36</f>
        <v>1612390</v>
      </c>
      <c r="I36" s="265">
        <v>130</v>
      </c>
      <c r="J36" s="155">
        <f t="shared" si="5"/>
        <v>1612390</v>
      </c>
      <c r="K36" s="265">
        <v>130</v>
      </c>
      <c r="L36" s="155">
        <f>K36*F36</f>
        <v>1612390</v>
      </c>
    </row>
    <row r="37" spans="1:13" ht="79.5" customHeight="1" x14ac:dyDescent="0.2">
      <c r="A37" s="988"/>
      <c r="B37" s="243" t="s">
        <v>2019</v>
      </c>
      <c r="C37" s="264" t="s">
        <v>2022</v>
      </c>
      <c r="D37" s="243"/>
      <c r="E37" s="243" t="s">
        <v>328</v>
      </c>
      <c r="F37" s="650">
        <v>7014</v>
      </c>
      <c r="G37" s="265">
        <v>130</v>
      </c>
      <c r="H37" s="155">
        <f t="shared" ref="H37:H39" si="6">G37*F37</f>
        <v>911820</v>
      </c>
      <c r="I37" s="265">
        <v>130</v>
      </c>
      <c r="J37" s="155">
        <f t="shared" si="5"/>
        <v>911820</v>
      </c>
      <c r="K37" s="265">
        <v>130</v>
      </c>
      <c r="L37" s="155">
        <f t="shared" ref="L37:L39" si="7">K37*F37</f>
        <v>911820</v>
      </c>
      <c r="M37" s="157" t="s">
        <v>2025</v>
      </c>
    </row>
    <row r="38" spans="1:13" ht="79.5" customHeight="1" x14ac:dyDescent="0.2">
      <c r="A38" s="988"/>
      <c r="B38" s="243" t="s">
        <v>2020</v>
      </c>
      <c r="C38" s="264" t="s">
        <v>2023</v>
      </c>
      <c r="D38" s="243"/>
      <c r="E38" s="243" t="s">
        <v>328</v>
      </c>
      <c r="F38" s="650">
        <v>15087</v>
      </c>
      <c r="G38" s="265">
        <v>130</v>
      </c>
      <c r="H38" s="155">
        <f>G38*F38</f>
        <v>1961310</v>
      </c>
      <c r="I38" s="265">
        <v>130</v>
      </c>
      <c r="J38" s="155">
        <f t="shared" si="5"/>
        <v>1961310</v>
      </c>
      <c r="K38" s="265">
        <v>130</v>
      </c>
      <c r="L38" s="155">
        <f t="shared" si="7"/>
        <v>1961310</v>
      </c>
      <c r="M38" s="157" t="s">
        <v>2025</v>
      </c>
    </row>
    <row r="39" spans="1:13" ht="79.5" customHeight="1" x14ac:dyDescent="0.2">
      <c r="A39" s="988"/>
      <c r="B39" s="243" t="s">
        <v>2021</v>
      </c>
      <c r="C39" s="264" t="s">
        <v>2024</v>
      </c>
      <c r="D39" s="243"/>
      <c r="E39" s="243" t="s">
        <v>328</v>
      </c>
      <c r="F39" s="650">
        <v>24494</v>
      </c>
      <c r="G39" s="265">
        <v>130</v>
      </c>
      <c r="H39" s="155">
        <f t="shared" si="6"/>
        <v>3184220</v>
      </c>
      <c r="I39" s="265">
        <v>130</v>
      </c>
      <c r="J39" s="155">
        <f t="shared" si="5"/>
        <v>3184220</v>
      </c>
      <c r="K39" s="265">
        <v>130</v>
      </c>
      <c r="L39" s="155">
        <f t="shared" si="7"/>
        <v>3184220</v>
      </c>
      <c r="M39" s="157" t="s">
        <v>2025</v>
      </c>
    </row>
    <row r="40" spans="1:13" ht="106.5" customHeight="1" x14ac:dyDescent="0.2">
      <c r="A40" s="988"/>
      <c r="B40" s="243" t="s">
        <v>1218</v>
      </c>
      <c r="C40" s="263" t="s">
        <v>1774</v>
      </c>
      <c r="D40" s="243"/>
      <c r="E40" s="243" t="s">
        <v>1213</v>
      </c>
      <c r="F40" s="650">
        <v>242</v>
      </c>
      <c r="G40" s="265">
        <v>600</v>
      </c>
      <c r="H40" s="155">
        <f>G40*F40</f>
        <v>145200</v>
      </c>
      <c r="I40" s="243">
        <v>600</v>
      </c>
      <c r="J40" s="155">
        <f t="shared" ref="J40" si="8">I40*F40</f>
        <v>145200</v>
      </c>
      <c r="K40" s="243">
        <v>600</v>
      </c>
      <c r="L40" s="155">
        <f t="shared" ref="L40" si="9">K40*F40</f>
        <v>145200</v>
      </c>
      <c r="M40" s="93"/>
    </row>
    <row r="41" spans="1:13" ht="89.25" customHeight="1" x14ac:dyDescent="0.2">
      <c r="A41" s="988"/>
      <c r="B41" s="243" t="s">
        <v>1219</v>
      </c>
      <c r="C41" s="266" t="s">
        <v>1460</v>
      </c>
      <c r="D41" s="243"/>
      <c r="E41" s="243" t="s">
        <v>328</v>
      </c>
      <c r="F41" s="650">
        <v>2155</v>
      </c>
      <c r="G41" s="265">
        <v>80</v>
      </c>
      <c r="H41" s="155">
        <f>G41*F41</f>
        <v>172400</v>
      </c>
      <c r="I41" s="243">
        <v>80</v>
      </c>
      <c r="J41" s="155">
        <f>I41*F41</f>
        <v>172400</v>
      </c>
      <c r="K41" s="243">
        <v>80</v>
      </c>
      <c r="L41" s="155">
        <f>K41*F41</f>
        <v>172400</v>
      </c>
      <c r="M41" s="93"/>
    </row>
    <row r="42" spans="1:13" ht="117" customHeight="1" x14ac:dyDescent="0.2">
      <c r="A42" s="989"/>
      <c r="B42" s="216" t="s">
        <v>1240</v>
      </c>
      <c r="C42" s="249" t="s">
        <v>1220</v>
      </c>
      <c r="D42" s="216"/>
      <c r="E42" s="216"/>
      <c r="F42" s="857"/>
      <c r="G42" s="842"/>
      <c r="H42" s="250">
        <f>H11+H14+H17+H18+H23+H25+H26+H27+H28+H30+H31+H40+H41</f>
        <v>4225203</v>
      </c>
      <c r="I42" s="250"/>
      <c r="J42" s="250">
        <f>J11+J14+J17+J18+J23+J25+J26+J27+J28+J30+J31+J40+J41</f>
        <v>4225203</v>
      </c>
      <c r="K42" s="250"/>
      <c r="L42" s="250">
        <f>L11+L14+L17+L18+L23+L25+L26+L27+L28+L30+L31+L40+L41</f>
        <v>4225203</v>
      </c>
      <c r="M42" s="735" t="s">
        <v>2028</v>
      </c>
    </row>
    <row r="43" spans="1:13" ht="15.75" customHeight="1" x14ac:dyDescent="0.2">
      <c r="A43" s="987">
        <v>2</v>
      </c>
      <c r="B43" s="243"/>
      <c r="C43" s="267" t="s">
        <v>1221</v>
      </c>
      <c r="D43" s="268"/>
      <c r="E43" s="269"/>
      <c r="F43" s="858"/>
      <c r="G43" s="269"/>
      <c r="H43" s="269"/>
      <c r="I43" s="269"/>
      <c r="J43" s="269"/>
      <c r="K43" s="269"/>
      <c r="L43" s="270"/>
      <c r="M43" s="33"/>
    </row>
    <row r="44" spans="1:13" ht="15.75" customHeight="1" x14ac:dyDescent="0.2">
      <c r="A44" s="988"/>
      <c r="B44" s="1005" t="s">
        <v>1205</v>
      </c>
      <c r="C44" s="271" t="s">
        <v>1222</v>
      </c>
      <c r="D44" s="254">
        <v>7132220091</v>
      </c>
      <c r="E44" s="254" t="s">
        <v>6</v>
      </c>
      <c r="F44" s="650">
        <f>VLOOKUP(D44,'SOR RATE 2025-26'!A:D,4,0)</f>
        <v>1348793.61</v>
      </c>
      <c r="G44" s="841">
        <v>1</v>
      </c>
      <c r="H44" s="272">
        <f>F44*G44</f>
        <v>1348793.61</v>
      </c>
      <c r="I44" s="273" t="s">
        <v>1173</v>
      </c>
      <c r="J44" s="273" t="s">
        <v>1173</v>
      </c>
      <c r="K44" s="273" t="s">
        <v>1173</v>
      </c>
      <c r="L44" s="273" t="s">
        <v>1173</v>
      </c>
    </row>
    <row r="45" spans="1:13" ht="15.75" customHeight="1" x14ac:dyDescent="0.2">
      <c r="A45" s="988"/>
      <c r="B45" s="1006"/>
      <c r="C45" s="263" t="s">
        <v>1223</v>
      </c>
      <c r="D45" s="254">
        <v>7132220095</v>
      </c>
      <c r="E45" s="243" t="s">
        <v>6</v>
      </c>
      <c r="F45" s="650">
        <f>VLOOKUP(D45,'SOR RATE 2025-26'!A:D,4,0)</f>
        <v>4006404.71</v>
      </c>
      <c r="G45" s="274" t="s">
        <v>1173</v>
      </c>
      <c r="H45" s="272"/>
      <c r="I45" s="243">
        <v>1</v>
      </c>
      <c r="J45" s="155">
        <f>I45*F45</f>
        <v>4006404.71</v>
      </c>
      <c r="K45" s="274" t="s">
        <v>1173</v>
      </c>
      <c r="L45" s="274" t="s">
        <v>1173</v>
      </c>
    </row>
    <row r="46" spans="1:13" ht="15.75" customHeight="1" x14ac:dyDescent="0.2">
      <c r="A46" s="988"/>
      <c r="B46" s="1007"/>
      <c r="C46" s="263" t="s">
        <v>1224</v>
      </c>
      <c r="D46" s="254">
        <v>7132220097</v>
      </c>
      <c r="E46" s="243" t="s">
        <v>6</v>
      </c>
      <c r="F46" s="650">
        <f>VLOOKUP(D46,'SOR RATE 2025-26'!A:D,4,0)</f>
        <v>5578770.9199999999</v>
      </c>
      <c r="G46" s="274" t="s">
        <v>1173</v>
      </c>
      <c r="H46" s="272"/>
      <c r="I46" s="274" t="s">
        <v>1173</v>
      </c>
      <c r="J46" s="155"/>
      <c r="K46" s="243">
        <v>1</v>
      </c>
      <c r="L46" s="155">
        <f>K46*F46</f>
        <v>5578770.9199999999</v>
      </c>
    </row>
    <row r="47" spans="1:13" ht="15" customHeight="1" x14ac:dyDescent="0.2">
      <c r="A47" s="988"/>
      <c r="B47" s="1005" t="s">
        <v>1195</v>
      </c>
      <c r="C47" s="267" t="s">
        <v>1225</v>
      </c>
      <c r="D47" s="254"/>
      <c r="E47" s="216" t="s">
        <v>6</v>
      </c>
      <c r="F47" s="859">
        <f>J48+J49+J50</f>
        <v>353475.02999999997</v>
      </c>
      <c r="G47" s="274" t="s">
        <v>1173</v>
      </c>
      <c r="H47" s="272"/>
      <c r="I47" s="274">
        <v>1</v>
      </c>
      <c r="J47" s="155"/>
      <c r="K47" s="243"/>
      <c r="L47" s="155"/>
    </row>
    <row r="48" spans="1:13" ht="15.75" customHeight="1" x14ac:dyDescent="0.2">
      <c r="A48" s="988"/>
      <c r="B48" s="1006"/>
      <c r="C48" s="263" t="s">
        <v>1226</v>
      </c>
      <c r="D48" s="254">
        <v>7131943380</v>
      </c>
      <c r="E48" s="243" t="s">
        <v>6</v>
      </c>
      <c r="F48" s="650">
        <f>VLOOKUP(D48,'SOR RATE 2025-26'!A:D,4,0)</f>
        <v>258410.88</v>
      </c>
      <c r="G48" s="274">
        <v>1</v>
      </c>
      <c r="H48" s="272">
        <f>F48*G48</f>
        <v>258410.88</v>
      </c>
      <c r="I48" s="274">
        <v>1</v>
      </c>
      <c r="J48" s="155">
        <f>I48*F48</f>
        <v>258410.88</v>
      </c>
      <c r="K48" s="243">
        <v>1</v>
      </c>
      <c r="L48" s="155">
        <f>K48*F48</f>
        <v>258410.88</v>
      </c>
    </row>
    <row r="49" spans="1:16" ht="15.75" customHeight="1" x14ac:dyDescent="0.2">
      <c r="A49" s="988"/>
      <c r="B49" s="1006"/>
      <c r="C49" s="263" t="s">
        <v>1227</v>
      </c>
      <c r="D49" s="254">
        <v>7131960524</v>
      </c>
      <c r="E49" s="243" t="s">
        <v>6</v>
      </c>
      <c r="F49" s="650">
        <f>VLOOKUP(D49,'SOR RATE 2025-26'!A:D,4,0)</f>
        <v>41822.61</v>
      </c>
      <c r="G49" s="274">
        <v>1</v>
      </c>
      <c r="H49" s="272">
        <f>F49*G49</f>
        <v>41822.61</v>
      </c>
      <c r="I49" s="274">
        <v>1</v>
      </c>
      <c r="J49" s="155">
        <f>I49*F49</f>
        <v>41822.61</v>
      </c>
      <c r="K49" s="243">
        <v>1</v>
      </c>
      <c r="L49" s="155">
        <f>K49*F49</f>
        <v>41822.61</v>
      </c>
      <c r="M49" s="45"/>
    </row>
    <row r="50" spans="1:16" ht="15.75" customHeight="1" x14ac:dyDescent="0.2">
      <c r="A50" s="988"/>
      <c r="B50" s="1007"/>
      <c r="C50" s="263" t="s">
        <v>1228</v>
      </c>
      <c r="D50" s="243">
        <v>7132230265</v>
      </c>
      <c r="E50" s="243" t="s">
        <v>6</v>
      </c>
      <c r="F50" s="650">
        <f>VLOOKUP(D50,'SOR RATE 2025-26'!A:D,4,0)</f>
        <v>17747.18</v>
      </c>
      <c r="G50" s="274">
        <v>3</v>
      </c>
      <c r="H50" s="272">
        <f>F50*G50</f>
        <v>53241.54</v>
      </c>
      <c r="I50" s="274">
        <v>3</v>
      </c>
      <c r="J50" s="155">
        <f>I50*F50</f>
        <v>53241.54</v>
      </c>
      <c r="K50" s="243">
        <v>3</v>
      </c>
      <c r="L50" s="155">
        <f>K50*F50</f>
        <v>53241.54</v>
      </c>
    </row>
    <row r="51" spans="1:16" ht="30" x14ac:dyDescent="0.2">
      <c r="A51" s="988"/>
      <c r="B51" s="1005" t="s">
        <v>1196</v>
      </c>
      <c r="C51" s="267" t="s">
        <v>1229</v>
      </c>
      <c r="D51" s="254"/>
      <c r="E51" s="216" t="s">
        <v>6</v>
      </c>
      <c r="F51" s="859">
        <f>H52+H53+H54</f>
        <v>222312.34999999998</v>
      </c>
      <c r="G51" s="243">
        <v>1</v>
      </c>
      <c r="H51" s="272"/>
      <c r="I51" s="243">
        <v>1</v>
      </c>
      <c r="J51" s="155"/>
      <c r="K51" s="243">
        <v>1</v>
      </c>
      <c r="L51" s="155"/>
    </row>
    <row r="52" spans="1:16" ht="15" customHeight="1" x14ac:dyDescent="0.2">
      <c r="A52" s="988"/>
      <c r="B52" s="1006"/>
      <c r="C52" s="244" t="s">
        <v>1230</v>
      </c>
      <c r="D52" s="254">
        <v>7131941762</v>
      </c>
      <c r="E52" s="243" t="s">
        <v>6</v>
      </c>
      <c r="F52" s="650">
        <f>VLOOKUP(D52,'SOR RATE 2025-26'!A:D,4,0)</f>
        <v>139318.47</v>
      </c>
      <c r="G52" s="243">
        <v>1</v>
      </c>
      <c r="H52" s="272">
        <f>F52*G52</f>
        <v>139318.47</v>
      </c>
      <c r="I52" s="243">
        <v>1</v>
      </c>
      <c r="J52" s="155">
        <f>I52*F52</f>
        <v>139318.47</v>
      </c>
      <c r="K52" s="243">
        <v>1</v>
      </c>
      <c r="L52" s="155">
        <f>K52*F52</f>
        <v>139318.47</v>
      </c>
    </row>
    <row r="53" spans="1:16" ht="30" customHeight="1" x14ac:dyDescent="0.2">
      <c r="A53" s="988"/>
      <c r="B53" s="1006"/>
      <c r="C53" s="263" t="s">
        <v>1231</v>
      </c>
      <c r="D53" s="254">
        <v>7131960522</v>
      </c>
      <c r="E53" s="243" t="s">
        <v>14</v>
      </c>
      <c r="F53" s="650">
        <f>VLOOKUP(D53,'SOR RATE 2025-26'!A:D,4,0)</f>
        <v>41214.080000000002</v>
      </c>
      <c r="G53" s="243">
        <v>1</v>
      </c>
      <c r="H53" s="272">
        <f>F53*G53</f>
        <v>41214.080000000002</v>
      </c>
      <c r="I53" s="243">
        <v>1</v>
      </c>
      <c r="J53" s="155">
        <f>I53*F53</f>
        <v>41214.080000000002</v>
      </c>
      <c r="K53" s="243">
        <v>1</v>
      </c>
      <c r="L53" s="155">
        <f>K53*F53</f>
        <v>41214.080000000002</v>
      </c>
      <c r="M53" s="65"/>
    </row>
    <row r="54" spans="1:16" ht="15.75" customHeight="1" x14ac:dyDescent="0.2">
      <c r="A54" s="988"/>
      <c r="B54" s="1007"/>
      <c r="C54" s="244" t="s">
        <v>1232</v>
      </c>
      <c r="D54" s="254">
        <v>7132230188</v>
      </c>
      <c r="E54" s="243" t="s">
        <v>6</v>
      </c>
      <c r="F54" s="650">
        <f>VLOOKUP(D54,'SOR RATE 2025-26'!A:D,4,0)</f>
        <v>13926.6</v>
      </c>
      <c r="G54" s="243">
        <v>3</v>
      </c>
      <c r="H54" s="272">
        <f>F54*G54</f>
        <v>41779.800000000003</v>
      </c>
      <c r="I54" s="243">
        <v>3</v>
      </c>
      <c r="J54" s="155">
        <f>I54*F54</f>
        <v>41779.800000000003</v>
      </c>
      <c r="K54" s="243">
        <v>3</v>
      </c>
      <c r="L54" s="155">
        <f>K54*F54</f>
        <v>41779.800000000003</v>
      </c>
    </row>
    <row r="55" spans="1:16" ht="30" x14ac:dyDescent="0.2">
      <c r="A55" s="988"/>
      <c r="B55" s="1005" t="s">
        <v>1197</v>
      </c>
      <c r="C55" s="267" t="s">
        <v>1233</v>
      </c>
      <c r="D55" s="254"/>
      <c r="E55" s="216" t="s">
        <v>6</v>
      </c>
      <c r="F55" s="859">
        <f>H56+H57</f>
        <v>416142.48</v>
      </c>
      <c r="G55" s="274">
        <v>2</v>
      </c>
      <c r="H55" s="272"/>
      <c r="I55" s="274">
        <v>2</v>
      </c>
      <c r="J55" s="155"/>
      <c r="K55" s="243">
        <v>3</v>
      </c>
      <c r="L55" s="155"/>
      <c r="M55" s="88"/>
    </row>
    <row r="56" spans="1:16" s="851" customFormat="1" ht="33" customHeight="1" x14ac:dyDescent="0.2">
      <c r="A56" s="988"/>
      <c r="B56" s="1006"/>
      <c r="C56" s="845" t="s">
        <v>1234</v>
      </c>
      <c r="D56" s="846">
        <v>7131960497</v>
      </c>
      <c r="E56" s="764" t="s">
        <v>6</v>
      </c>
      <c r="F56" s="860">
        <v>166661.16</v>
      </c>
      <c r="G56" s="848">
        <v>2</v>
      </c>
      <c r="H56" s="849">
        <f>F56*G56</f>
        <v>333322.32</v>
      </c>
      <c r="I56" s="848">
        <v>2</v>
      </c>
      <c r="J56" s="847">
        <f t="shared" ref="J56:J58" si="10">I56*F56</f>
        <v>333322.32</v>
      </c>
      <c r="K56" s="848">
        <v>3</v>
      </c>
      <c r="L56" s="847">
        <f>K56*F56</f>
        <v>499983.48</v>
      </c>
      <c r="M56" s="850" t="s">
        <v>1980</v>
      </c>
      <c r="O56" s="870"/>
      <c r="P56" s="852"/>
    </row>
    <row r="57" spans="1:16" ht="15.75" customHeight="1" x14ac:dyDescent="0.2">
      <c r="A57" s="988"/>
      <c r="B57" s="1007"/>
      <c r="C57" s="263" t="s">
        <v>1235</v>
      </c>
      <c r="D57" s="254">
        <v>7132230185</v>
      </c>
      <c r="E57" s="243" t="s">
        <v>6</v>
      </c>
      <c r="F57" s="650">
        <f>VLOOKUP(D57,'SOR RATE 2025-26'!A:D,4,0)</f>
        <v>13803.36</v>
      </c>
      <c r="G57" s="274">
        <v>6</v>
      </c>
      <c r="H57" s="272">
        <f t="shared" ref="H57" si="11">F57*G57</f>
        <v>82820.160000000003</v>
      </c>
      <c r="I57" s="274">
        <v>6</v>
      </c>
      <c r="J57" s="155">
        <f t="shared" si="10"/>
        <v>82820.160000000003</v>
      </c>
      <c r="K57" s="274">
        <v>9</v>
      </c>
      <c r="L57" s="155">
        <f t="shared" ref="L57:L58" si="12">K57*F57</f>
        <v>124230.24</v>
      </c>
      <c r="M57" s="59"/>
      <c r="N57" s="33"/>
    </row>
    <row r="58" spans="1:16" ht="30.75" customHeight="1" x14ac:dyDescent="0.2">
      <c r="A58" s="988"/>
      <c r="B58" s="246" t="s">
        <v>1198</v>
      </c>
      <c r="C58" s="244" t="s">
        <v>1236</v>
      </c>
      <c r="D58" s="254">
        <v>7131930752</v>
      </c>
      <c r="E58" s="243" t="s">
        <v>6</v>
      </c>
      <c r="F58" s="650">
        <f>VLOOKUP(D58,'SOR RATE 2025-26'!A:D,4,0)</f>
        <v>44624</v>
      </c>
      <c r="G58" s="243">
        <v>2</v>
      </c>
      <c r="H58" s="272">
        <f>F58*G58</f>
        <v>89248</v>
      </c>
      <c r="I58" s="243">
        <v>2</v>
      </c>
      <c r="J58" s="155">
        <f t="shared" si="10"/>
        <v>89248</v>
      </c>
      <c r="K58" s="243">
        <v>2</v>
      </c>
      <c r="L58" s="155">
        <f t="shared" si="12"/>
        <v>89248</v>
      </c>
      <c r="M58" s="44"/>
    </row>
    <row r="59" spans="1:16" ht="29.25" customHeight="1" x14ac:dyDescent="0.2">
      <c r="A59" s="988"/>
      <c r="B59" s="245" t="s">
        <v>1209</v>
      </c>
      <c r="C59" s="263" t="s">
        <v>1237</v>
      </c>
      <c r="D59" s="254">
        <v>7131930663</v>
      </c>
      <c r="E59" s="245" t="s">
        <v>6</v>
      </c>
      <c r="F59" s="650">
        <f>VLOOKUP(D59,'SOR RATE 2025-26'!A:D,4,0)</f>
        <v>25785.15</v>
      </c>
      <c r="G59" s="245">
        <v>6</v>
      </c>
      <c r="H59" s="272">
        <f>F59*G59</f>
        <v>154710.90000000002</v>
      </c>
      <c r="I59" s="245">
        <v>6</v>
      </c>
      <c r="J59" s="155">
        <f>I59*F59</f>
        <v>154710.90000000002</v>
      </c>
      <c r="K59" s="245">
        <v>8</v>
      </c>
      <c r="L59" s="155">
        <f>K59*F59</f>
        <v>206281.2</v>
      </c>
    </row>
    <row r="60" spans="1:16" ht="15" customHeight="1" x14ac:dyDescent="0.2">
      <c r="A60" s="988"/>
      <c r="B60" s="245" t="s">
        <v>1212</v>
      </c>
      <c r="C60" s="244" t="s">
        <v>1238</v>
      </c>
      <c r="D60" s="254">
        <v>7131930415</v>
      </c>
      <c r="E60" s="243" t="s">
        <v>14</v>
      </c>
      <c r="F60" s="650">
        <f>VLOOKUP(D60,'SOR RATE 2025-26'!A:D,4,0)</f>
        <v>3160.34</v>
      </c>
      <c r="G60" s="243">
        <v>3</v>
      </c>
      <c r="H60" s="272">
        <f t="shared" ref="H60:H69" si="13">F60*G60</f>
        <v>9481.02</v>
      </c>
      <c r="I60" s="274">
        <v>3</v>
      </c>
      <c r="J60" s="155">
        <f t="shared" ref="J60:J69" si="14">I60*F60</f>
        <v>9481.02</v>
      </c>
      <c r="K60" s="274">
        <v>9</v>
      </c>
      <c r="L60" s="155">
        <f t="shared" ref="L60:L69" si="15">K60*F60</f>
        <v>28443.06</v>
      </c>
      <c r="M60" s="94"/>
    </row>
    <row r="61" spans="1:16" ht="15" customHeight="1" x14ac:dyDescent="0.2">
      <c r="A61" s="988"/>
      <c r="B61" s="243" t="s">
        <v>1239</v>
      </c>
      <c r="C61" s="244" t="s">
        <v>1191</v>
      </c>
      <c r="D61" s="254">
        <v>7131930412</v>
      </c>
      <c r="E61" s="243" t="s">
        <v>14</v>
      </c>
      <c r="F61" s="650">
        <f>VLOOKUP(D61,'SOR RATE 2025-26'!A:D,4,0)</f>
        <v>1181.17</v>
      </c>
      <c r="G61" s="274">
        <v>3</v>
      </c>
      <c r="H61" s="272">
        <f t="shared" si="13"/>
        <v>3543.51</v>
      </c>
      <c r="I61" s="274">
        <v>3</v>
      </c>
      <c r="J61" s="155">
        <f t="shared" si="14"/>
        <v>3543.51</v>
      </c>
      <c r="K61" s="274">
        <v>6</v>
      </c>
      <c r="L61" s="155">
        <f t="shared" si="15"/>
        <v>7087.02</v>
      </c>
      <c r="M61" s="38"/>
    </row>
    <row r="62" spans="1:16" ht="15" customHeight="1" x14ac:dyDescent="0.2">
      <c r="A62" s="988"/>
      <c r="B62" s="243" t="s">
        <v>1216</v>
      </c>
      <c r="C62" s="263" t="s">
        <v>1428</v>
      </c>
      <c r="D62" s="254">
        <v>7130840021</v>
      </c>
      <c r="E62" s="243" t="s">
        <v>14</v>
      </c>
      <c r="F62" s="650">
        <f>VLOOKUP(D62,'SOR RATE 2025-26'!A:D,4,0)</f>
        <v>4094.6</v>
      </c>
      <c r="G62" s="243">
        <v>3</v>
      </c>
      <c r="H62" s="272">
        <f t="shared" si="13"/>
        <v>12283.8</v>
      </c>
      <c r="I62" s="243">
        <v>3</v>
      </c>
      <c r="J62" s="155">
        <f t="shared" si="14"/>
        <v>12283.8</v>
      </c>
      <c r="K62" s="243">
        <v>3</v>
      </c>
      <c r="L62" s="155">
        <f t="shared" si="15"/>
        <v>12283.8</v>
      </c>
      <c r="M62" s="38"/>
    </row>
    <row r="63" spans="1:16" ht="15" customHeight="1" x14ac:dyDescent="0.2">
      <c r="A63" s="988"/>
      <c r="B63" s="243" t="s">
        <v>1217</v>
      </c>
      <c r="C63" s="263" t="s">
        <v>1192</v>
      </c>
      <c r="D63" s="254">
        <v>7130840029</v>
      </c>
      <c r="E63" s="243" t="s">
        <v>14</v>
      </c>
      <c r="F63" s="650">
        <f>VLOOKUP(D63,'SOR RATE 2025-26'!A:D,4,0)</f>
        <v>316.74</v>
      </c>
      <c r="G63" s="243">
        <v>12</v>
      </c>
      <c r="H63" s="272">
        <f t="shared" si="13"/>
        <v>3800.88</v>
      </c>
      <c r="I63" s="243">
        <v>12</v>
      </c>
      <c r="J63" s="155">
        <f t="shared" si="14"/>
        <v>3800.88</v>
      </c>
      <c r="K63" s="243">
        <v>15</v>
      </c>
      <c r="L63" s="155">
        <f t="shared" si="15"/>
        <v>4751.1000000000004</v>
      </c>
      <c r="M63" s="38"/>
    </row>
    <row r="64" spans="1:16" ht="15" customHeight="1" x14ac:dyDescent="0.2">
      <c r="A64" s="988"/>
      <c r="B64" s="243" t="s">
        <v>1218</v>
      </c>
      <c r="C64" s="244" t="s">
        <v>1429</v>
      </c>
      <c r="D64" s="254">
        <v>7131930321</v>
      </c>
      <c r="E64" s="243" t="s">
        <v>14</v>
      </c>
      <c r="F64" s="650">
        <f>VLOOKUP(D64,'SOR RATE 2025-26'!A:D,4,0)</f>
        <v>22318.6</v>
      </c>
      <c r="G64" s="243">
        <v>1</v>
      </c>
      <c r="H64" s="272">
        <f t="shared" si="13"/>
        <v>22318.6</v>
      </c>
      <c r="I64" s="243">
        <v>1</v>
      </c>
      <c r="J64" s="155">
        <f t="shared" si="14"/>
        <v>22318.6</v>
      </c>
      <c r="K64" s="243">
        <v>1</v>
      </c>
      <c r="L64" s="155">
        <f t="shared" si="15"/>
        <v>22318.6</v>
      </c>
    </row>
    <row r="65" spans="1:15" ht="15" customHeight="1" x14ac:dyDescent="0.2">
      <c r="A65" s="988"/>
      <c r="B65" s="243" t="s">
        <v>1219</v>
      </c>
      <c r="C65" s="244" t="s">
        <v>1430</v>
      </c>
      <c r="D65" s="254">
        <v>7131930221</v>
      </c>
      <c r="E65" s="243" t="s">
        <v>14</v>
      </c>
      <c r="F65" s="650">
        <f>VLOOKUP(D65,'SOR RATE 2025-26'!A:D,4,0)</f>
        <v>10052.16</v>
      </c>
      <c r="G65" s="243">
        <v>3</v>
      </c>
      <c r="H65" s="272">
        <f t="shared" si="13"/>
        <v>30156.48</v>
      </c>
      <c r="I65" s="243">
        <v>3</v>
      </c>
      <c r="J65" s="155">
        <f t="shared" si="14"/>
        <v>30156.48</v>
      </c>
      <c r="K65" s="243">
        <v>4</v>
      </c>
      <c r="L65" s="155">
        <f t="shared" si="15"/>
        <v>40208.639999999999</v>
      </c>
    </row>
    <row r="66" spans="1:15" ht="15.75" customHeight="1" x14ac:dyDescent="0.2">
      <c r="A66" s="988"/>
      <c r="B66" s="243" t="s">
        <v>1240</v>
      </c>
      <c r="C66" s="244" t="s">
        <v>1241</v>
      </c>
      <c r="D66" s="254">
        <v>7132230057</v>
      </c>
      <c r="E66" s="243" t="s">
        <v>14</v>
      </c>
      <c r="F66" s="650">
        <f>VLOOKUP(D66,'SOR RATE 2025-26'!A:D,4,0)</f>
        <v>21105.27</v>
      </c>
      <c r="G66" s="243">
        <v>3</v>
      </c>
      <c r="H66" s="272">
        <f t="shared" si="13"/>
        <v>63315.81</v>
      </c>
      <c r="I66" s="243">
        <v>3</v>
      </c>
      <c r="J66" s="155">
        <f t="shared" si="14"/>
        <v>63315.81</v>
      </c>
      <c r="K66" s="243">
        <v>3</v>
      </c>
      <c r="L66" s="155">
        <f t="shared" si="15"/>
        <v>63315.81</v>
      </c>
      <c r="M66" s="38"/>
    </row>
    <row r="67" spans="1:15" ht="15.75" customHeight="1" x14ac:dyDescent="0.2">
      <c r="A67" s="988"/>
      <c r="B67" s="243" t="s">
        <v>1242</v>
      </c>
      <c r="C67" s="244" t="s">
        <v>903</v>
      </c>
      <c r="D67" s="254">
        <v>7132230427</v>
      </c>
      <c r="E67" s="243" t="s">
        <v>14</v>
      </c>
      <c r="F67" s="650">
        <f>VLOOKUP(D67,'SOR RATE 2025-26'!A:D,4,0)</f>
        <v>94450.58</v>
      </c>
      <c r="G67" s="243">
        <v>1</v>
      </c>
      <c r="H67" s="272">
        <f t="shared" si="13"/>
        <v>94450.58</v>
      </c>
      <c r="I67" s="243">
        <v>1</v>
      </c>
      <c r="J67" s="155">
        <f t="shared" si="14"/>
        <v>94450.58</v>
      </c>
      <c r="K67" s="243">
        <v>1</v>
      </c>
      <c r="L67" s="155">
        <f t="shared" si="15"/>
        <v>94450.58</v>
      </c>
    </row>
    <row r="68" spans="1:15" ht="15.75" customHeight="1" x14ac:dyDescent="0.2">
      <c r="A68" s="988"/>
      <c r="B68" s="243" t="s">
        <v>1243</v>
      </c>
      <c r="C68" s="244" t="s">
        <v>894</v>
      </c>
      <c r="D68" s="254">
        <v>7132230412</v>
      </c>
      <c r="E68" s="243" t="s">
        <v>14</v>
      </c>
      <c r="F68" s="650">
        <f>VLOOKUP(D68,'SOR RATE 2025-26'!A:D,4,0)</f>
        <v>42511.72</v>
      </c>
      <c r="G68" s="243">
        <v>2</v>
      </c>
      <c r="H68" s="272">
        <f t="shared" si="13"/>
        <v>85023.44</v>
      </c>
      <c r="I68" s="243">
        <v>2</v>
      </c>
      <c r="J68" s="155">
        <f t="shared" si="14"/>
        <v>85023.44</v>
      </c>
      <c r="K68" s="243">
        <v>3</v>
      </c>
      <c r="L68" s="155">
        <f t="shared" si="15"/>
        <v>127535.16</v>
      </c>
    </row>
    <row r="69" spans="1:15" ht="18" customHeight="1" x14ac:dyDescent="0.2">
      <c r="A69" s="988"/>
      <c r="B69" s="243" t="s">
        <v>1244</v>
      </c>
      <c r="C69" s="244" t="s">
        <v>1245</v>
      </c>
      <c r="D69" s="254">
        <v>7132230056</v>
      </c>
      <c r="E69" s="243" t="s">
        <v>14</v>
      </c>
      <c r="F69" s="650">
        <f>VLOOKUP(D69,'SOR RATE 2025-26'!A:D,4,0)</f>
        <v>11461.72</v>
      </c>
      <c r="G69" s="243">
        <v>3</v>
      </c>
      <c r="H69" s="272">
        <f t="shared" si="13"/>
        <v>34385.159999999996</v>
      </c>
      <c r="I69" s="243">
        <v>3</v>
      </c>
      <c r="J69" s="155">
        <f t="shared" si="14"/>
        <v>34385.159999999996</v>
      </c>
      <c r="K69" s="243">
        <v>3</v>
      </c>
      <c r="L69" s="155">
        <f t="shared" si="15"/>
        <v>34385.159999999996</v>
      </c>
      <c r="N69" s="38"/>
    </row>
    <row r="70" spans="1:15" ht="15" x14ac:dyDescent="0.2">
      <c r="A70" s="988"/>
      <c r="B70" s="977" t="s">
        <v>1246</v>
      </c>
      <c r="C70" s="267" t="s">
        <v>1247</v>
      </c>
      <c r="D70" s="254"/>
      <c r="E70" s="216" t="s">
        <v>6</v>
      </c>
      <c r="F70" s="859">
        <f>H71+H72</f>
        <v>4157.5600000000004</v>
      </c>
      <c r="G70" s="274">
        <v>1</v>
      </c>
      <c r="H70" s="272"/>
      <c r="I70" s="274">
        <v>1</v>
      </c>
      <c r="J70" s="155"/>
      <c r="K70" s="243">
        <v>1</v>
      </c>
      <c r="L70" s="155"/>
    </row>
    <row r="71" spans="1:15" ht="30.75" customHeight="1" x14ac:dyDescent="0.2">
      <c r="A71" s="988"/>
      <c r="B71" s="978"/>
      <c r="C71" s="263" t="s">
        <v>1433</v>
      </c>
      <c r="D71" s="254">
        <v>7131310997</v>
      </c>
      <c r="E71" s="243" t="s">
        <v>6</v>
      </c>
      <c r="F71" s="650">
        <f>VLOOKUP(D71,'SOR RATE 2025-26'!A:D,4,0)</f>
        <v>2047.72</v>
      </c>
      <c r="G71" s="274">
        <v>1</v>
      </c>
      <c r="H71" s="272">
        <f>F71*G71</f>
        <v>2047.72</v>
      </c>
      <c r="I71" s="274">
        <v>1</v>
      </c>
      <c r="J71" s="155">
        <f>I71*F71</f>
        <v>2047.72</v>
      </c>
      <c r="K71" s="243">
        <v>1</v>
      </c>
      <c r="L71" s="155">
        <f>K71*F71</f>
        <v>2047.72</v>
      </c>
      <c r="M71" s="80"/>
    </row>
    <row r="72" spans="1:15" ht="15.75" customHeight="1" x14ac:dyDescent="0.2">
      <c r="A72" s="988"/>
      <c r="B72" s="1011"/>
      <c r="C72" s="263" t="s">
        <v>1248</v>
      </c>
      <c r="D72" s="254">
        <v>7132230016</v>
      </c>
      <c r="E72" s="243" t="s">
        <v>6</v>
      </c>
      <c r="F72" s="650">
        <f>VLOOKUP(D72,'SOR RATE 2025-26'!A:D,4,0)</f>
        <v>527.46</v>
      </c>
      <c r="G72" s="274">
        <v>4</v>
      </c>
      <c r="H72" s="272">
        <f>F72*G72</f>
        <v>2109.84</v>
      </c>
      <c r="I72" s="274">
        <v>4</v>
      </c>
      <c r="J72" s="155">
        <f>I72*F72</f>
        <v>2109.84</v>
      </c>
      <c r="K72" s="243">
        <v>4</v>
      </c>
      <c r="L72" s="155">
        <f>K72*F72</f>
        <v>2109.84</v>
      </c>
    </row>
    <row r="73" spans="1:15" ht="21" customHeight="1" x14ac:dyDescent="0.2">
      <c r="A73" s="988"/>
      <c r="B73" s="977" t="s">
        <v>1249</v>
      </c>
      <c r="C73" s="276" t="s">
        <v>1250</v>
      </c>
      <c r="D73" s="254"/>
      <c r="E73" s="216" t="s">
        <v>6</v>
      </c>
      <c r="F73" s="859">
        <f>H74</f>
        <v>14170.14</v>
      </c>
      <c r="G73" s="274">
        <v>3</v>
      </c>
      <c r="H73" s="272"/>
      <c r="I73" s="274">
        <v>3</v>
      </c>
      <c r="J73" s="155"/>
      <c r="K73" s="243">
        <v>4</v>
      </c>
      <c r="L73" s="155"/>
    </row>
    <row r="74" spans="1:15" ht="31.5" customHeight="1" x14ac:dyDescent="0.2">
      <c r="A74" s="988"/>
      <c r="B74" s="1011"/>
      <c r="C74" s="277" t="s">
        <v>606</v>
      </c>
      <c r="D74" s="254">
        <v>7131310033</v>
      </c>
      <c r="E74" s="272" t="s">
        <v>6</v>
      </c>
      <c r="F74" s="650">
        <f>VLOOKUP(D74,'SOR RATE 2025-26'!A:D,4,0)</f>
        <v>4723.38</v>
      </c>
      <c r="G74" s="278">
        <v>3</v>
      </c>
      <c r="H74" s="272">
        <f>F74*G74</f>
        <v>14170.14</v>
      </c>
      <c r="I74" s="243">
        <v>3</v>
      </c>
      <c r="J74" s="155">
        <f>I74*F74</f>
        <v>14170.14</v>
      </c>
      <c r="K74" s="243">
        <v>4</v>
      </c>
      <c r="L74" s="155">
        <f>K74*F74</f>
        <v>18893.52</v>
      </c>
      <c r="M74" s="61"/>
    </row>
    <row r="75" spans="1:15" ht="30.75" customHeight="1" x14ac:dyDescent="0.2">
      <c r="A75" s="988"/>
      <c r="B75" s="243" t="s">
        <v>1251</v>
      </c>
      <c r="C75" s="267" t="s">
        <v>1252</v>
      </c>
      <c r="D75" s="254"/>
      <c r="E75" s="216" t="s">
        <v>6</v>
      </c>
      <c r="F75" s="859">
        <f>H76+H77</f>
        <v>90295.2</v>
      </c>
      <c r="G75" s="243">
        <v>1</v>
      </c>
      <c r="H75" s="272"/>
      <c r="I75" s="243">
        <v>1</v>
      </c>
      <c r="J75" s="155"/>
      <c r="K75" s="243">
        <v>1</v>
      </c>
      <c r="L75" s="155"/>
    </row>
    <row r="76" spans="1:15" ht="16.5" customHeight="1" x14ac:dyDescent="0.2">
      <c r="A76" s="988"/>
      <c r="B76" s="253"/>
      <c r="C76" s="277" t="s">
        <v>1253</v>
      </c>
      <c r="D76" s="254">
        <v>7132404366</v>
      </c>
      <c r="E76" s="243" t="s">
        <v>6</v>
      </c>
      <c r="F76" s="650">
        <f>VLOOKUP(D76,'SOR RATE 2025-26'!A:D,4,0)</f>
        <v>72595.199999999997</v>
      </c>
      <c r="G76" s="243">
        <v>1</v>
      </c>
      <c r="H76" s="272">
        <f>F76*G76</f>
        <v>72595.199999999997</v>
      </c>
      <c r="I76" s="243">
        <v>1</v>
      </c>
      <c r="J76" s="155">
        <f>I76*F76</f>
        <v>72595.199999999997</v>
      </c>
      <c r="K76" s="243">
        <v>1</v>
      </c>
      <c r="L76" s="155">
        <f>K76*F76</f>
        <v>72595.199999999997</v>
      </c>
    </row>
    <row r="77" spans="1:15" ht="16.5" customHeight="1" x14ac:dyDescent="0.2">
      <c r="A77" s="988"/>
      <c r="B77" s="253"/>
      <c r="C77" s="263" t="s">
        <v>1254</v>
      </c>
      <c r="D77" s="254">
        <v>7132468558</v>
      </c>
      <c r="E77" s="243" t="s">
        <v>6</v>
      </c>
      <c r="F77" s="650">
        <f>VLOOKUP(D77,'SOR RATE 2025-26'!A:D,4,0)</f>
        <v>17700</v>
      </c>
      <c r="G77" s="243">
        <v>1</v>
      </c>
      <c r="H77" s="272">
        <f>F77*G77</f>
        <v>17700</v>
      </c>
      <c r="I77" s="243">
        <v>1</v>
      </c>
      <c r="J77" s="155">
        <f>I77*F77</f>
        <v>17700</v>
      </c>
      <c r="K77" s="243">
        <v>1</v>
      </c>
      <c r="L77" s="155">
        <f>K77*F77</f>
        <v>17700</v>
      </c>
    </row>
    <row r="78" spans="1:15" ht="16.5" customHeight="1" x14ac:dyDescent="0.2">
      <c r="A78" s="988"/>
      <c r="B78" s="243" t="s">
        <v>1255</v>
      </c>
      <c r="C78" s="244" t="s">
        <v>1256</v>
      </c>
      <c r="D78" s="254">
        <v>7132210215</v>
      </c>
      <c r="E78" s="243" t="s">
        <v>14</v>
      </c>
      <c r="F78" s="650">
        <f>VLOOKUP(D78,'SOR RATE 2025-26'!A:D,4,0)</f>
        <v>220362.77</v>
      </c>
      <c r="G78" s="274">
        <v>0</v>
      </c>
      <c r="H78" s="272">
        <f t="shared" ref="H78" si="16">F78*G78</f>
        <v>0</v>
      </c>
      <c r="I78" s="274">
        <v>0</v>
      </c>
      <c r="J78" s="155">
        <f t="shared" ref="J78" si="17">I78*F78</f>
        <v>0</v>
      </c>
      <c r="K78" s="243">
        <v>2</v>
      </c>
      <c r="L78" s="155">
        <f>K78*F78</f>
        <v>440725.54</v>
      </c>
      <c r="M78" s="9"/>
    </row>
    <row r="79" spans="1:15" ht="45.75" customHeight="1" x14ac:dyDescent="0.2">
      <c r="A79" s="988"/>
      <c r="B79" s="243" t="s">
        <v>1257</v>
      </c>
      <c r="C79" s="244" t="s">
        <v>1434</v>
      </c>
      <c r="D79" s="254">
        <v>7132210020</v>
      </c>
      <c r="E79" s="243" t="s">
        <v>14</v>
      </c>
      <c r="F79" s="650">
        <f>VLOOKUP(D79,'SOR RATE 2025-26'!A:D,4,0)</f>
        <v>166046.29999999999</v>
      </c>
      <c r="G79" s="274">
        <v>1</v>
      </c>
      <c r="H79" s="272">
        <f>F79*G79</f>
        <v>166046.29999999999</v>
      </c>
      <c r="I79" s="274">
        <v>1</v>
      </c>
      <c r="J79" s="155">
        <f>I79*F79</f>
        <v>166046.29999999999</v>
      </c>
      <c r="K79" s="243"/>
      <c r="L79" s="155"/>
      <c r="M79" s="39"/>
      <c r="N79" s="1004"/>
      <c r="O79" s="1004"/>
    </row>
    <row r="80" spans="1:15" ht="18.75" customHeight="1" x14ac:dyDescent="0.2">
      <c r="A80" s="988"/>
      <c r="B80" s="243" t="s">
        <v>1258</v>
      </c>
      <c r="C80" s="244" t="s">
        <v>1259</v>
      </c>
      <c r="D80" s="254">
        <v>7131950065</v>
      </c>
      <c r="E80" s="243" t="s">
        <v>14</v>
      </c>
      <c r="F80" s="650">
        <f>VLOOKUP(D80,'SOR RATE 2025-26'!A:D,4,0)</f>
        <v>18947.98</v>
      </c>
      <c r="G80" s="274">
        <v>0</v>
      </c>
      <c r="H80" s="272">
        <f t="shared" ref="H80" si="18">F80*G80</f>
        <v>0</v>
      </c>
      <c r="I80" s="274">
        <v>0</v>
      </c>
      <c r="J80" s="155">
        <f t="shared" ref="J80" si="19">I80*F80</f>
        <v>0</v>
      </c>
      <c r="K80" s="243">
        <v>2</v>
      </c>
      <c r="L80" s="155">
        <f>K80*F80</f>
        <v>37895.96</v>
      </c>
    </row>
    <row r="81" spans="1:14" ht="18.75" customHeight="1" x14ac:dyDescent="0.2">
      <c r="A81" s="988"/>
      <c r="B81" s="243" t="s">
        <v>1260</v>
      </c>
      <c r="C81" s="244" t="s">
        <v>1261</v>
      </c>
      <c r="D81" s="254">
        <v>7131950105</v>
      </c>
      <c r="E81" s="243" t="s">
        <v>14</v>
      </c>
      <c r="F81" s="650">
        <f>VLOOKUP(D81,'SOR RATE 2025-26'!A:D,4,0)</f>
        <v>23685.95</v>
      </c>
      <c r="G81" s="274">
        <v>1</v>
      </c>
      <c r="H81" s="272">
        <f>F81*G81</f>
        <v>23685.95</v>
      </c>
      <c r="I81" s="274">
        <v>1</v>
      </c>
      <c r="J81" s="155">
        <f>I81*F81</f>
        <v>23685.95</v>
      </c>
      <c r="K81" s="243"/>
      <c r="L81" s="155"/>
    </row>
    <row r="82" spans="1:14" s="595" customFormat="1" ht="31.5" customHeight="1" x14ac:dyDescent="0.2">
      <c r="A82" s="988"/>
      <c r="B82" s="651" t="s">
        <v>1262</v>
      </c>
      <c r="C82" s="652" t="s">
        <v>1461</v>
      </c>
      <c r="D82" s="653">
        <v>7130600023</v>
      </c>
      <c r="E82" s="654" t="s">
        <v>10</v>
      </c>
      <c r="F82" s="650">
        <f>VLOOKUP(D82,'SOR RATE 2025-26'!A:D,4,0)/1000</f>
        <v>49.126339999999999</v>
      </c>
      <c r="G82" s="655">
        <v>20</v>
      </c>
      <c r="H82" s="656">
        <f>F82*G82</f>
        <v>982.52679999999998</v>
      </c>
      <c r="I82" s="655">
        <v>20</v>
      </c>
      <c r="J82" s="650">
        <f>I82*F82</f>
        <v>982.52679999999998</v>
      </c>
      <c r="K82" s="651">
        <v>20</v>
      </c>
      <c r="L82" s="650">
        <f>F82*K82</f>
        <v>982.52679999999998</v>
      </c>
      <c r="M82" s="657"/>
    </row>
    <row r="83" spans="1:14" s="595" customFormat="1" ht="44.25" customHeight="1" x14ac:dyDescent="0.2">
      <c r="A83" s="988"/>
      <c r="B83" s="651" t="s">
        <v>1264</v>
      </c>
      <c r="C83" s="652" t="s">
        <v>1462</v>
      </c>
      <c r="D83" s="653">
        <v>7130600023</v>
      </c>
      <c r="E83" s="654" t="s">
        <v>10</v>
      </c>
      <c r="F83" s="650">
        <f>VLOOKUP(D83,'SOR RATE 2025-26'!A:D,4,0)/1000</f>
        <v>49.126339999999999</v>
      </c>
      <c r="G83" s="655">
        <v>108</v>
      </c>
      <c r="H83" s="656">
        <f>F83*G83</f>
        <v>5305.6447200000002</v>
      </c>
      <c r="I83" s="655">
        <v>108</v>
      </c>
      <c r="J83" s="650">
        <f>I83*F83</f>
        <v>5305.6447200000002</v>
      </c>
      <c r="K83" s="651">
        <v>108</v>
      </c>
      <c r="L83" s="650">
        <f>F83*K83</f>
        <v>5305.6447200000002</v>
      </c>
      <c r="M83" s="657"/>
    </row>
    <row r="84" spans="1:14" s="595" customFormat="1" ht="45.75" customHeight="1" x14ac:dyDescent="0.2">
      <c r="A84" s="988"/>
      <c r="B84" s="658" t="s">
        <v>1272</v>
      </c>
      <c r="C84" s="659" t="s">
        <v>1263</v>
      </c>
      <c r="D84" s="654">
        <v>7130601958</v>
      </c>
      <c r="E84" s="654" t="s">
        <v>10</v>
      </c>
      <c r="F84" s="650">
        <f>VLOOKUP(D84,'SOR RATE 2025-26'!A:D,4,0)/1000</f>
        <v>57.234720000000003</v>
      </c>
      <c r="G84" s="651">
        <f>37.1*11*6</f>
        <v>2448.6000000000004</v>
      </c>
      <c r="H84" s="650">
        <f>F84*G84</f>
        <v>140144.93539200001</v>
      </c>
      <c r="I84" s="651">
        <f>+G84</f>
        <v>2448.6000000000004</v>
      </c>
      <c r="J84" s="650">
        <f>I84*F84</f>
        <v>140144.93539200001</v>
      </c>
      <c r="K84" s="651">
        <f>+G84</f>
        <v>2448.6000000000004</v>
      </c>
      <c r="L84" s="650">
        <f>K84*F84</f>
        <v>140144.93539200001</v>
      </c>
      <c r="M84" s="660"/>
      <c r="N84" s="661"/>
    </row>
    <row r="85" spans="1:14" ht="15.75" customHeight="1" x14ac:dyDescent="0.2">
      <c r="A85" s="988"/>
      <c r="B85" s="245" t="s">
        <v>1274</v>
      </c>
      <c r="C85" s="267" t="s">
        <v>1265</v>
      </c>
      <c r="D85" s="280"/>
      <c r="E85" s="281"/>
      <c r="F85" s="650"/>
      <c r="G85" s="281"/>
      <c r="H85" s="281"/>
      <c r="I85" s="281"/>
      <c r="J85" s="281"/>
      <c r="K85" s="281"/>
      <c r="L85" s="282"/>
    </row>
    <row r="86" spans="1:14" ht="15.75" customHeight="1" x14ac:dyDescent="0.2">
      <c r="A86" s="988"/>
      <c r="B86" s="245" t="s">
        <v>1266</v>
      </c>
      <c r="C86" s="244" t="s">
        <v>1267</v>
      </c>
      <c r="D86" s="254">
        <v>7130310658</v>
      </c>
      <c r="E86" s="245" t="s">
        <v>42</v>
      </c>
      <c r="F86" s="650">
        <f>VLOOKUP(D86,'SOR RATE 2025-26'!A:D,4,0)/1000</f>
        <v>209.64282</v>
      </c>
      <c r="G86" s="245">
        <v>360</v>
      </c>
      <c r="H86" s="272">
        <f>F86*G86</f>
        <v>75471.415200000003</v>
      </c>
      <c r="I86" s="245">
        <v>360</v>
      </c>
      <c r="J86" s="155">
        <f>I86*F86</f>
        <v>75471.415200000003</v>
      </c>
      <c r="K86" s="245">
        <v>480</v>
      </c>
      <c r="L86" s="155">
        <f>K86*F86</f>
        <v>100628.5536</v>
      </c>
    </row>
    <row r="87" spans="1:14" ht="15.75" customHeight="1" x14ac:dyDescent="0.2">
      <c r="A87" s="988"/>
      <c r="B87" s="245" t="s">
        <v>1268</v>
      </c>
      <c r="C87" s="244" t="s">
        <v>1269</v>
      </c>
      <c r="D87" s="254">
        <v>7130310654</v>
      </c>
      <c r="E87" s="245" t="s">
        <v>42</v>
      </c>
      <c r="F87" s="650">
        <f>VLOOKUP(D87,'SOR RATE 2025-26'!A:D,4,0)/1000</f>
        <v>109.81724</v>
      </c>
      <c r="G87" s="245">
        <v>360</v>
      </c>
      <c r="H87" s="272">
        <f>F87*G87</f>
        <v>39534.206400000003</v>
      </c>
      <c r="I87" s="245">
        <v>360</v>
      </c>
      <c r="J87" s="155">
        <f>I87*F87</f>
        <v>39534.206400000003</v>
      </c>
      <c r="K87" s="245">
        <v>510</v>
      </c>
      <c r="L87" s="155">
        <f>K87*F87</f>
        <v>56006.792399999998</v>
      </c>
    </row>
    <row r="88" spans="1:14" ht="15.75" customHeight="1" x14ac:dyDescent="0.2">
      <c r="A88" s="988"/>
      <c r="B88" s="245" t="s">
        <v>1270</v>
      </c>
      <c r="C88" s="244" t="s">
        <v>1271</v>
      </c>
      <c r="D88" s="254">
        <v>7130310652</v>
      </c>
      <c r="E88" s="245" t="s">
        <v>42</v>
      </c>
      <c r="F88" s="650">
        <f>VLOOKUP(D88,'SOR RATE 2025-26'!A:D,4,0)/1000</f>
        <v>61.275970000000001</v>
      </c>
      <c r="G88" s="245">
        <v>180</v>
      </c>
      <c r="H88" s="272">
        <f>F88*G88</f>
        <v>11029.6746</v>
      </c>
      <c r="I88" s="245">
        <v>240</v>
      </c>
      <c r="J88" s="155">
        <f>I88*F88</f>
        <v>14706.2328</v>
      </c>
      <c r="K88" s="245">
        <v>300</v>
      </c>
      <c r="L88" s="155">
        <f>K88*F88</f>
        <v>18382.791000000001</v>
      </c>
    </row>
    <row r="89" spans="1:14" ht="15.75" customHeight="1" x14ac:dyDescent="0.2">
      <c r="A89" s="988"/>
      <c r="B89" s="243" t="s">
        <v>1276</v>
      </c>
      <c r="C89" s="244" t="s">
        <v>1273</v>
      </c>
      <c r="D89" s="254">
        <v>7130830585</v>
      </c>
      <c r="E89" s="243" t="s">
        <v>6</v>
      </c>
      <c r="F89" s="650">
        <f>VLOOKUP(D89,'SOR RATE 2025-26'!A:D,4,0)</f>
        <v>360.25</v>
      </c>
      <c r="G89" s="243">
        <v>96</v>
      </c>
      <c r="H89" s="272">
        <f>F89*G89</f>
        <v>34584</v>
      </c>
      <c r="I89" s="243">
        <f>+G89</f>
        <v>96</v>
      </c>
      <c r="J89" s="155">
        <f>I89*F89</f>
        <v>34584</v>
      </c>
      <c r="K89" s="243">
        <v>108</v>
      </c>
      <c r="L89" s="155">
        <f>K89*F89</f>
        <v>38907</v>
      </c>
    </row>
    <row r="90" spans="1:14" ht="30.75" customHeight="1" x14ac:dyDescent="0.2">
      <c r="A90" s="988"/>
      <c r="B90" s="279" t="s">
        <v>1278</v>
      </c>
      <c r="C90" s="263" t="s">
        <v>1275</v>
      </c>
      <c r="D90" s="254">
        <v>7130880041</v>
      </c>
      <c r="E90" s="243" t="s">
        <v>6</v>
      </c>
      <c r="F90" s="650">
        <f>VLOOKUP(D90,'SOR RATE 2025-26'!A:D,4,0)</f>
        <v>104.33</v>
      </c>
      <c r="G90" s="243">
        <v>10</v>
      </c>
      <c r="H90" s="272">
        <f t="shared" ref="H90" si="20">F90*G90</f>
        <v>1043.3</v>
      </c>
      <c r="I90" s="243">
        <v>10</v>
      </c>
      <c r="J90" s="155">
        <f t="shared" ref="J90" si="21">I90*F90</f>
        <v>1043.3</v>
      </c>
      <c r="K90" s="243">
        <v>10</v>
      </c>
      <c r="L90" s="155">
        <f t="shared" ref="L90" si="22">K90*F90</f>
        <v>1043.3</v>
      </c>
      <c r="M90" s="2"/>
    </row>
    <row r="91" spans="1:14" ht="32.25" customHeight="1" x14ac:dyDescent="0.2">
      <c r="A91" s="988"/>
      <c r="B91" s="279" t="s">
        <v>1279</v>
      </c>
      <c r="C91" s="247" t="s">
        <v>1277</v>
      </c>
      <c r="D91" s="245">
        <v>7130601072</v>
      </c>
      <c r="E91" s="248" t="s">
        <v>10</v>
      </c>
      <c r="F91" s="650">
        <f>VLOOKUP(D91,'SOR RATE 2025-26'!A:D,4,0)/1000</f>
        <v>75.856179999999995</v>
      </c>
      <c r="G91" s="243">
        <v>300</v>
      </c>
      <c r="H91" s="272">
        <f>F91*G91</f>
        <v>22756.853999999999</v>
      </c>
      <c r="I91" s="243">
        <f>+G91</f>
        <v>300</v>
      </c>
      <c r="J91" s="155">
        <f>I91*F91</f>
        <v>22756.853999999999</v>
      </c>
      <c r="K91" s="243">
        <f>+G91</f>
        <v>300</v>
      </c>
      <c r="L91" s="155">
        <f>K91*F91</f>
        <v>22756.853999999999</v>
      </c>
      <c r="M91" s="34"/>
    </row>
    <row r="92" spans="1:14" ht="18.75" customHeight="1" x14ac:dyDescent="0.2">
      <c r="A92" s="989"/>
      <c r="B92" s="245" t="s">
        <v>1463</v>
      </c>
      <c r="C92" s="283" t="s">
        <v>228</v>
      </c>
      <c r="D92" s="245">
        <v>7130352046</v>
      </c>
      <c r="E92" s="248" t="s">
        <v>24</v>
      </c>
      <c r="F92" s="650">
        <f>VLOOKUP(D92,'SOR RATE 2025-26'!A:D,4,0)</f>
        <v>4028.58</v>
      </c>
      <c r="G92" s="243">
        <v>5</v>
      </c>
      <c r="H92" s="272">
        <f t="shared" ref="H92" si="23">F92*G92</f>
        <v>20142.900000000001</v>
      </c>
      <c r="I92" s="243">
        <v>5</v>
      </c>
      <c r="J92" s="155">
        <f t="shared" ref="J92" si="24">I92*F92</f>
        <v>20142.900000000001</v>
      </c>
      <c r="K92" s="243">
        <v>6</v>
      </c>
      <c r="L92" s="155">
        <f t="shared" ref="L92" si="25">K92*F92</f>
        <v>24171.48</v>
      </c>
      <c r="M92" s="8"/>
      <c r="N92" s="6"/>
    </row>
    <row r="93" spans="1:14" ht="15.75" x14ac:dyDescent="0.25">
      <c r="A93" s="256"/>
      <c r="B93" s="216" t="s">
        <v>1464</v>
      </c>
      <c r="C93" s="267" t="s">
        <v>1280</v>
      </c>
      <c r="D93" s="51"/>
      <c r="E93" s="51"/>
      <c r="F93" s="650"/>
      <c r="G93" s="843"/>
      <c r="H93" s="275">
        <f>SUM(H44:H92)</f>
        <v>3592792.2571120006</v>
      </c>
      <c r="I93" s="275"/>
      <c r="J93" s="275">
        <f>SUM(J44:J92)</f>
        <v>6254079.9153119996</v>
      </c>
      <c r="K93" s="275"/>
      <c r="L93" s="275">
        <f>SUM(L44:L92)</f>
        <v>8509377.8079119977</v>
      </c>
    </row>
    <row r="94" spans="1:14" ht="16.5" customHeight="1" x14ac:dyDescent="0.25">
      <c r="A94" s="987">
        <v>3</v>
      </c>
      <c r="B94" s="51"/>
      <c r="C94" s="284" t="s">
        <v>1281</v>
      </c>
      <c r="D94" s="285"/>
      <c r="E94" s="284"/>
      <c r="F94" s="650"/>
      <c r="G94" s="286"/>
      <c r="H94" s="286"/>
      <c r="I94" s="286"/>
      <c r="J94" s="286"/>
      <c r="K94" s="286"/>
      <c r="L94" s="287"/>
    </row>
    <row r="95" spans="1:14" ht="45" customHeight="1" x14ac:dyDescent="0.2">
      <c r="A95" s="988"/>
      <c r="B95" s="245" t="s">
        <v>1194</v>
      </c>
      <c r="C95" s="263" t="s">
        <v>1282</v>
      </c>
      <c r="D95" s="245">
        <v>7130601958</v>
      </c>
      <c r="E95" s="245" t="s">
        <v>10</v>
      </c>
      <c r="F95" s="650">
        <f>VLOOKUP(D95,'SOR RATE 2025-26'!A:D,4,0)/1000</f>
        <v>57.234720000000003</v>
      </c>
      <c r="G95" s="288">
        <v>2968</v>
      </c>
      <c r="H95" s="272">
        <f>F95*G95</f>
        <v>169872.64896000002</v>
      </c>
      <c r="I95" s="288">
        <v>2968</v>
      </c>
      <c r="J95" s="155">
        <f t="shared" ref="J95:J112" si="26">I95*F95</f>
        <v>169872.64896000002</v>
      </c>
      <c r="K95" s="35">
        <f>296.8*12</f>
        <v>3561.6000000000004</v>
      </c>
      <c r="L95" s="155">
        <f t="shared" ref="L95:L112" si="27">K95*F95</f>
        <v>203847.17875200004</v>
      </c>
    </row>
    <row r="96" spans="1:14" ht="45" customHeight="1" x14ac:dyDescent="0.2">
      <c r="A96" s="988"/>
      <c r="B96" s="245" t="s">
        <v>1195</v>
      </c>
      <c r="C96" s="263" t="s">
        <v>1283</v>
      </c>
      <c r="D96" s="245">
        <v>7130601958</v>
      </c>
      <c r="E96" s="245" t="s">
        <v>10</v>
      </c>
      <c r="F96" s="650">
        <f>VLOOKUP(D96,'SOR RATE 2025-26'!A:D,4,0)/1000</f>
        <v>57.234720000000003</v>
      </c>
      <c r="G96" s="245">
        <v>1038.8</v>
      </c>
      <c r="H96" s="272">
        <f>F96*G96</f>
        <v>59455.427135999998</v>
      </c>
      <c r="I96" s="245">
        <v>1038.8</v>
      </c>
      <c r="J96" s="155">
        <f t="shared" si="26"/>
        <v>59455.427135999998</v>
      </c>
      <c r="K96" s="288">
        <v>1038.8</v>
      </c>
      <c r="L96" s="155">
        <f t="shared" si="27"/>
        <v>59455.427135999998</v>
      </c>
    </row>
    <row r="97" spans="1:14" ht="45.75" customHeight="1" x14ac:dyDescent="0.2">
      <c r="A97" s="988"/>
      <c r="B97" s="245" t="s">
        <v>1196</v>
      </c>
      <c r="C97" s="263" t="s">
        <v>1284</v>
      </c>
      <c r="D97" s="245">
        <v>7130601958</v>
      </c>
      <c r="E97" s="245" t="s">
        <v>10</v>
      </c>
      <c r="F97" s="650">
        <f>VLOOKUP(D97,'SOR RATE 2025-26'!A:D,4,0)/1000</f>
        <v>57.234720000000003</v>
      </c>
      <c r="G97" s="245">
        <v>3264.8</v>
      </c>
      <c r="H97" s="272">
        <f>F97*G97</f>
        <v>186859.91385600003</v>
      </c>
      <c r="I97" s="245">
        <f>+G97</f>
        <v>3264.8</v>
      </c>
      <c r="J97" s="155">
        <f t="shared" si="26"/>
        <v>186859.91385600003</v>
      </c>
      <c r="K97" s="288">
        <v>4081</v>
      </c>
      <c r="L97" s="155">
        <f t="shared" si="27"/>
        <v>233574.89232000001</v>
      </c>
      <c r="M97" s="58"/>
    </row>
    <row r="98" spans="1:14" ht="31.5" customHeight="1" x14ac:dyDescent="0.2">
      <c r="A98" s="988"/>
      <c r="B98" s="245" t="s">
        <v>1197</v>
      </c>
      <c r="C98" s="244" t="s">
        <v>1285</v>
      </c>
      <c r="D98" s="245">
        <v>7130810684</v>
      </c>
      <c r="E98" s="245" t="s">
        <v>6</v>
      </c>
      <c r="F98" s="650">
        <f>VLOOKUP(D98,'SOR RATE 2025-26'!A:D,4,0)</f>
        <v>10036.34</v>
      </c>
      <c r="G98" s="288">
        <v>22</v>
      </c>
      <c r="H98" s="272">
        <f t="shared" ref="H98:H112" si="28">F98*G98</f>
        <v>220799.48</v>
      </c>
      <c r="I98" s="288">
        <v>22</v>
      </c>
      <c r="J98" s="155">
        <f t="shared" si="26"/>
        <v>220799.48</v>
      </c>
      <c r="K98" s="245">
        <v>28</v>
      </c>
      <c r="L98" s="155">
        <f t="shared" si="27"/>
        <v>281017.52</v>
      </c>
      <c r="M98" s="58"/>
    </row>
    <row r="99" spans="1:14" ht="30.75" customHeight="1" x14ac:dyDescent="0.2">
      <c r="A99" s="988"/>
      <c r="B99" s="245" t="s">
        <v>1198</v>
      </c>
      <c r="C99" s="244" t="s">
        <v>1286</v>
      </c>
      <c r="D99" s="245">
        <v>7130810006</v>
      </c>
      <c r="E99" s="245" t="s">
        <v>17</v>
      </c>
      <c r="F99" s="650">
        <f>VLOOKUP(D99,'SOR RATE 2025-26'!A:D,4,0)</f>
        <v>8079.4</v>
      </c>
      <c r="G99" s="288">
        <v>2</v>
      </c>
      <c r="H99" s="272">
        <f t="shared" si="28"/>
        <v>16158.8</v>
      </c>
      <c r="I99" s="288">
        <v>2</v>
      </c>
      <c r="J99" s="155">
        <f t="shared" si="26"/>
        <v>16158.8</v>
      </c>
      <c r="K99" s="245">
        <v>9</v>
      </c>
      <c r="L99" s="155">
        <f t="shared" si="27"/>
        <v>72714.599999999991</v>
      </c>
      <c r="M99" s="58"/>
    </row>
    <row r="100" spans="1:14" ht="30" customHeight="1" x14ac:dyDescent="0.2">
      <c r="A100" s="988"/>
      <c r="B100" s="245" t="s">
        <v>1209</v>
      </c>
      <c r="C100" s="244" t="s">
        <v>1287</v>
      </c>
      <c r="D100" s="245">
        <v>7130810608</v>
      </c>
      <c r="E100" s="245" t="s">
        <v>17</v>
      </c>
      <c r="F100" s="650">
        <f>VLOOKUP(D100,'SOR RATE 2025-26'!A:D,4,0)</f>
        <v>6381.15</v>
      </c>
      <c r="G100" s="288">
        <v>10</v>
      </c>
      <c r="H100" s="272">
        <f>F100*G100</f>
        <v>63811.5</v>
      </c>
      <c r="I100" s="288">
        <v>10</v>
      </c>
      <c r="J100" s="155">
        <f>I100*F100</f>
        <v>63811.5</v>
      </c>
      <c r="K100" s="245">
        <v>12</v>
      </c>
      <c r="L100" s="155">
        <f t="shared" si="27"/>
        <v>76573.799999999988</v>
      </c>
      <c r="M100" s="58"/>
    </row>
    <row r="101" spans="1:14" ht="30.75" customHeight="1" x14ac:dyDescent="0.2">
      <c r="A101" s="988"/>
      <c r="B101" s="245" t="s">
        <v>1212</v>
      </c>
      <c r="C101" s="244" t="s">
        <v>1190</v>
      </c>
      <c r="D101" s="289">
        <v>7130810509</v>
      </c>
      <c r="E101" s="245" t="s">
        <v>6</v>
      </c>
      <c r="F101" s="650">
        <f>VLOOKUP(D101,'SOR RATE 2025-26'!A:D,4,0)</f>
        <v>1971.19</v>
      </c>
      <c r="G101" s="288">
        <v>1</v>
      </c>
      <c r="H101" s="272">
        <f>F101*G101</f>
        <v>1971.19</v>
      </c>
      <c r="I101" s="288">
        <v>1</v>
      </c>
      <c r="J101" s="155">
        <f>I101*F101</f>
        <v>1971.19</v>
      </c>
      <c r="K101" s="245">
        <v>2</v>
      </c>
      <c r="L101" s="155">
        <f>K101*F101</f>
        <v>3942.38</v>
      </c>
      <c r="M101" s="58"/>
    </row>
    <row r="102" spans="1:14" ht="16.5" customHeight="1" x14ac:dyDescent="0.2">
      <c r="A102" s="988"/>
      <c r="B102" s="245" t="s">
        <v>1239</v>
      </c>
      <c r="C102" s="290" t="s">
        <v>1288</v>
      </c>
      <c r="D102" s="243">
        <v>7130600675</v>
      </c>
      <c r="E102" s="245" t="s">
        <v>10</v>
      </c>
      <c r="F102" s="650">
        <f>VLOOKUP(D102,'SOR RATE 2025-26'!A:D,4,0)/1000</f>
        <v>61.168800000000005</v>
      </c>
      <c r="G102" s="288">
        <v>468</v>
      </c>
      <c r="H102" s="272">
        <f>F102*G102</f>
        <v>28626.9984</v>
      </c>
      <c r="I102" s="288">
        <v>468</v>
      </c>
      <c r="J102" s="155">
        <f t="shared" si="26"/>
        <v>28626.9984</v>
      </c>
      <c r="K102" s="245">
        <v>546</v>
      </c>
      <c r="L102" s="155">
        <f t="shared" si="27"/>
        <v>33398.164800000006</v>
      </c>
      <c r="M102" s="13"/>
    </row>
    <row r="103" spans="1:14" ht="18.75" customHeight="1" x14ac:dyDescent="0.2">
      <c r="A103" s="988"/>
      <c r="B103" s="243" t="s">
        <v>1216</v>
      </c>
      <c r="C103" s="244" t="s">
        <v>1289</v>
      </c>
      <c r="D103" s="245">
        <v>7130830063</v>
      </c>
      <c r="E103" s="243" t="s">
        <v>9</v>
      </c>
      <c r="F103" s="650">
        <f>VLOOKUP(D103,'SOR RATE 2025-26'!A:D,4,0)/1000</f>
        <v>108.62907000000001</v>
      </c>
      <c r="G103" s="243">
        <v>500</v>
      </c>
      <c r="H103" s="272">
        <f t="shared" si="28"/>
        <v>54314.535000000003</v>
      </c>
      <c r="I103" s="243">
        <v>500</v>
      </c>
      <c r="J103" s="155">
        <f t="shared" si="26"/>
        <v>54314.535000000003</v>
      </c>
      <c r="K103" s="243">
        <v>600</v>
      </c>
      <c r="L103" s="155">
        <f t="shared" si="27"/>
        <v>65177.44200000001</v>
      </c>
    </row>
    <row r="104" spans="1:14" ht="15.75" customHeight="1" x14ac:dyDescent="0.2">
      <c r="A104" s="988"/>
      <c r="B104" s="243" t="s">
        <v>1217</v>
      </c>
      <c r="C104" s="263" t="s">
        <v>1290</v>
      </c>
      <c r="D104" s="279">
        <v>7130820009</v>
      </c>
      <c r="E104" s="243" t="s">
        <v>14</v>
      </c>
      <c r="F104" s="650">
        <f>VLOOKUP(D104,'SOR RATE 2025-26'!A:D,4,0)</f>
        <v>296.99</v>
      </c>
      <c r="G104" s="243">
        <v>15</v>
      </c>
      <c r="H104" s="272">
        <f t="shared" si="28"/>
        <v>4454.8500000000004</v>
      </c>
      <c r="I104" s="243">
        <v>18</v>
      </c>
      <c r="J104" s="155">
        <f t="shared" si="26"/>
        <v>5345.82</v>
      </c>
      <c r="K104" s="243">
        <v>21</v>
      </c>
      <c r="L104" s="155">
        <f t="shared" si="27"/>
        <v>6236.79</v>
      </c>
      <c r="M104" s="38"/>
    </row>
    <row r="105" spans="1:14" ht="15.75" customHeight="1" x14ac:dyDescent="0.2">
      <c r="A105" s="988"/>
      <c r="B105" s="243" t="s">
        <v>1218</v>
      </c>
      <c r="C105" s="263" t="s">
        <v>1291</v>
      </c>
      <c r="D105" s="279">
        <v>7130820008</v>
      </c>
      <c r="E105" s="243" t="s">
        <v>14</v>
      </c>
      <c r="F105" s="650">
        <f>VLOOKUP(D105,'SOR RATE 2025-26'!A:D,4,0)</f>
        <v>135</v>
      </c>
      <c r="G105" s="243">
        <v>0</v>
      </c>
      <c r="H105" s="272">
        <f t="shared" si="28"/>
        <v>0</v>
      </c>
      <c r="I105" s="243">
        <v>0</v>
      </c>
      <c r="J105" s="155">
        <f t="shared" si="26"/>
        <v>0</v>
      </c>
      <c r="K105" s="243">
        <v>0</v>
      </c>
      <c r="L105" s="155">
        <f t="shared" si="27"/>
        <v>0</v>
      </c>
      <c r="M105" s="38"/>
    </row>
    <row r="106" spans="1:14" ht="15.75" customHeight="1" x14ac:dyDescent="0.2">
      <c r="A106" s="988"/>
      <c r="B106" s="245" t="s">
        <v>1219</v>
      </c>
      <c r="C106" s="263" t="s">
        <v>1292</v>
      </c>
      <c r="D106" s="279">
        <v>7130820013</v>
      </c>
      <c r="E106" s="243" t="s">
        <v>14</v>
      </c>
      <c r="F106" s="650">
        <f>VLOOKUP(D106,'SOR RATE 2025-26'!A:D,4,0)</f>
        <v>209.57</v>
      </c>
      <c r="G106" s="243">
        <v>81</v>
      </c>
      <c r="H106" s="272">
        <f t="shared" si="28"/>
        <v>16975.169999999998</v>
      </c>
      <c r="I106" s="243">
        <v>81</v>
      </c>
      <c r="J106" s="155">
        <f t="shared" si="26"/>
        <v>16975.169999999998</v>
      </c>
      <c r="K106" s="243">
        <v>99</v>
      </c>
      <c r="L106" s="155">
        <f t="shared" si="27"/>
        <v>20747.43</v>
      </c>
      <c r="M106" s="20"/>
      <c r="N106" s="69"/>
    </row>
    <row r="107" spans="1:14" ht="15.75" customHeight="1" x14ac:dyDescent="0.2">
      <c r="A107" s="988"/>
      <c r="B107" s="245" t="s">
        <v>1240</v>
      </c>
      <c r="C107" s="263" t="s">
        <v>1293</v>
      </c>
      <c r="D107" s="279">
        <v>7130820248</v>
      </c>
      <c r="E107" s="243" t="s">
        <v>14</v>
      </c>
      <c r="F107" s="650">
        <f>VLOOKUP(D107,'SOR RATE 2025-26'!A:D,4,0)</f>
        <v>329.72</v>
      </c>
      <c r="G107" s="243">
        <f>27+54</f>
        <v>81</v>
      </c>
      <c r="H107" s="272">
        <f t="shared" si="28"/>
        <v>26707.320000000003</v>
      </c>
      <c r="I107" s="243">
        <f>+G107</f>
        <v>81</v>
      </c>
      <c r="J107" s="155">
        <f t="shared" si="26"/>
        <v>26707.320000000003</v>
      </c>
      <c r="K107" s="243">
        <v>99</v>
      </c>
      <c r="L107" s="155">
        <f t="shared" si="27"/>
        <v>32642.280000000002</v>
      </c>
    </row>
    <row r="108" spans="1:14" ht="28.5" x14ac:dyDescent="0.2">
      <c r="A108" s="988"/>
      <c r="B108" s="245" t="s">
        <v>1242</v>
      </c>
      <c r="C108" s="252" t="s">
        <v>1294</v>
      </c>
      <c r="D108" s="245">
        <v>7130820010</v>
      </c>
      <c r="E108" s="243" t="s">
        <v>14</v>
      </c>
      <c r="F108" s="650">
        <f>VLOOKUP(D108,'SOR RATE 2025-26'!A:D,4,0)</f>
        <v>122.72</v>
      </c>
      <c r="G108" s="245">
        <v>0</v>
      </c>
      <c r="H108" s="272">
        <f t="shared" si="28"/>
        <v>0</v>
      </c>
      <c r="I108" s="245">
        <v>0</v>
      </c>
      <c r="J108" s="155">
        <f t="shared" si="26"/>
        <v>0</v>
      </c>
      <c r="K108" s="245">
        <v>0</v>
      </c>
      <c r="L108" s="155">
        <f t="shared" si="27"/>
        <v>0</v>
      </c>
      <c r="M108" s="36"/>
    </row>
    <row r="109" spans="1:14" ht="15.75" customHeight="1" x14ac:dyDescent="0.2">
      <c r="A109" s="988"/>
      <c r="B109" s="245" t="s">
        <v>1243</v>
      </c>
      <c r="C109" s="244" t="s">
        <v>1295</v>
      </c>
      <c r="D109" s="245">
        <v>7130810624</v>
      </c>
      <c r="E109" s="245" t="s">
        <v>14</v>
      </c>
      <c r="F109" s="650">
        <f>VLOOKUP(D109,'SOR RATE 2025-26'!A:D,4,0)</f>
        <v>103.11</v>
      </c>
      <c r="G109" s="245">
        <v>198</v>
      </c>
      <c r="H109" s="272">
        <f t="shared" si="28"/>
        <v>20415.78</v>
      </c>
      <c r="I109" s="245">
        <f>+G109</f>
        <v>198</v>
      </c>
      <c r="J109" s="155">
        <f t="shared" si="26"/>
        <v>20415.78</v>
      </c>
      <c r="K109" s="245">
        <v>246</v>
      </c>
      <c r="L109" s="155">
        <f t="shared" si="27"/>
        <v>25365.06</v>
      </c>
    </row>
    <row r="110" spans="1:14" ht="15.75" customHeight="1" x14ac:dyDescent="0.2">
      <c r="A110" s="988"/>
      <c r="B110" s="245" t="s">
        <v>1244</v>
      </c>
      <c r="C110" s="244" t="s">
        <v>44</v>
      </c>
      <c r="D110" s="245">
        <v>7130810692</v>
      </c>
      <c r="E110" s="243" t="s">
        <v>7</v>
      </c>
      <c r="F110" s="650">
        <f>VLOOKUP(D110,'SOR RATE 2025-26'!A:D,4,0)</f>
        <v>371.1</v>
      </c>
      <c r="G110" s="245">
        <v>64</v>
      </c>
      <c r="H110" s="272">
        <f t="shared" si="28"/>
        <v>23750.400000000001</v>
      </c>
      <c r="I110" s="245">
        <v>64</v>
      </c>
      <c r="J110" s="155">
        <f t="shared" si="26"/>
        <v>23750.400000000001</v>
      </c>
      <c r="K110" s="245">
        <v>66</v>
      </c>
      <c r="L110" s="155">
        <f t="shared" si="27"/>
        <v>24492.600000000002</v>
      </c>
      <c r="M110" s="151"/>
    </row>
    <row r="111" spans="1:14" ht="15.75" customHeight="1" x14ac:dyDescent="0.2">
      <c r="A111" s="988"/>
      <c r="B111" s="279" t="s">
        <v>1246</v>
      </c>
      <c r="C111" s="263" t="s">
        <v>11</v>
      </c>
      <c r="D111" s="279">
        <v>7130211158</v>
      </c>
      <c r="E111" s="279" t="s">
        <v>12</v>
      </c>
      <c r="F111" s="650">
        <f>VLOOKUP(D111,'SOR RATE 2025-26'!A:D,4,0)</f>
        <v>184.42</v>
      </c>
      <c r="G111" s="245">
        <v>40</v>
      </c>
      <c r="H111" s="272">
        <f t="shared" si="28"/>
        <v>7376.7999999999993</v>
      </c>
      <c r="I111" s="245">
        <v>40</v>
      </c>
      <c r="J111" s="155">
        <f t="shared" si="26"/>
        <v>7376.7999999999993</v>
      </c>
      <c r="K111" s="245">
        <v>45</v>
      </c>
      <c r="L111" s="155">
        <f t="shared" si="27"/>
        <v>8298.9</v>
      </c>
      <c r="M111" s="20"/>
      <c r="N111" s="39"/>
    </row>
    <row r="112" spans="1:14" ht="15.75" customHeight="1" x14ac:dyDescent="0.2">
      <c r="A112" s="989"/>
      <c r="B112" s="279" t="s">
        <v>1249</v>
      </c>
      <c r="C112" s="263" t="s">
        <v>13</v>
      </c>
      <c r="D112" s="279">
        <v>7130210809</v>
      </c>
      <c r="E112" s="279" t="s">
        <v>12</v>
      </c>
      <c r="F112" s="650">
        <f>VLOOKUP(D112,'SOR RATE 2025-26'!A:D,4,0)</f>
        <v>412.07</v>
      </c>
      <c r="G112" s="245">
        <v>40</v>
      </c>
      <c r="H112" s="272">
        <f t="shared" si="28"/>
        <v>16482.8</v>
      </c>
      <c r="I112" s="245">
        <v>40</v>
      </c>
      <c r="J112" s="155">
        <f t="shared" si="26"/>
        <v>16482.8</v>
      </c>
      <c r="K112" s="245">
        <v>45</v>
      </c>
      <c r="L112" s="155">
        <f t="shared" si="27"/>
        <v>18543.150000000001</v>
      </c>
      <c r="M112" s="95"/>
      <c r="N112" s="39"/>
    </row>
    <row r="113" spans="1:14" ht="15.75" x14ac:dyDescent="0.25">
      <c r="A113" s="256"/>
      <c r="B113" s="51" t="s">
        <v>1251</v>
      </c>
      <c r="C113" s="267" t="s">
        <v>1296</v>
      </c>
      <c r="D113" s="51"/>
      <c r="E113" s="51"/>
      <c r="F113" s="650"/>
      <c r="G113" s="843"/>
      <c r="H113" s="275">
        <f>SUM(H95:H112)</f>
        <v>918033.61335200025</v>
      </c>
      <c r="I113" s="275"/>
      <c r="J113" s="275">
        <f>SUM(J95:J112)</f>
        <v>918924.58335200022</v>
      </c>
      <c r="K113" s="275"/>
      <c r="L113" s="275">
        <f>SUM(L95:L112)</f>
        <v>1166027.6150080001</v>
      </c>
    </row>
    <row r="114" spans="1:14" ht="16.5" customHeight="1" x14ac:dyDescent="0.25">
      <c r="A114" s="987">
        <v>4</v>
      </c>
      <c r="B114" s="51"/>
      <c r="C114" s="284" t="s">
        <v>1297</v>
      </c>
      <c r="D114" s="284"/>
      <c r="E114" s="286"/>
      <c r="F114" s="650"/>
      <c r="G114" s="286"/>
      <c r="H114" s="286"/>
      <c r="I114" s="286"/>
      <c r="J114" s="286"/>
      <c r="K114" s="286"/>
      <c r="L114" s="287"/>
    </row>
    <row r="115" spans="1:14" ht="31.5" customHeight="1" x14ac:dyDescent="0.2">
      <c r="A115" s="988"/>
      <c r="B115" s="243" t="s">
        <v>1205</v>
      </c>
      <c r="C115" s="267" t="s">
        <v>1298</v>
      </c>
      <c r="D115" s="243">
        <v>7130200202</v>
      </c>
      <c r="E115" s="243" t="s">
        <v>25</v>
      </c>
      <c r="F115" s="650">
        <f>VLOOKUP(D115,'SOR RATE 2025-26'!A:D,4,0)</f>
        <v>2970.0000000000005</v>
      </c>
      <c r="G115" s="243">
        <v>51.6</v>
      </c>
      <c r="H115" s="272">
        <f>F115*G115</f>
        <v>153252.00000000003</v>
      </c>
      <c r="I115" s="243">
        <v>60.6</v>
      </c>
      <c r="J115" s="155">
        <f t="shared" ref="J115:J121" si="29">I115*F115</f>
        <v>179982.00000000003</v>
      </c>
      <c r="K115" s="243">
        <v>67.2</v>
      </c>
      <c r="L115" s="155">
        <f t="shared" ref="L115:L121" si="30">K115*F115</f>
        <v>199584.00000000003</v>
      </c>
      <c r="M115" s="72" t="s">
        <v>18</v>
      </c>
    </row>
    <row r="116" spans="1:14" ht="30.75" customHeight="1" x14ac:dyDescent="0.2">
      <c r="A116" s="988"/>
      <c r="B116" s="243" t="s">
        <v>1195</v>
      </c>
      <c r="C116" s="244" t="s">
        <v>1299</v>
      </c>
      <c r="D116" s="243">
        <v>7130311010</v>
      </c>
      <c r="E116" s="243" t="s">
        <v>42</v>
      </c>
      <c r="F116" s="650">
        <f>VLOOKUP(D116,'SOR RATE 2025-26'!A:D,4,0)/1000</f>
        <v>89.727879999999999</v>
      </c>
      <c r="G116" s="243">
        <v>10</v>
      </c>
      <c r="H116" s="272">
        <f t="shared" ref="H116:H121" si="31">F116*G116</f>
        <v>897.27880000000005</v>
      </c>
      <c r="I116" s="243">
        <v>10</v>
      </c>
      <c r="J116" s="155">
        <f t="shared" si="29"/>
        <v>897.27880000000005</v>
      </c>
      <c r="K116" s="243">
        <v>10</v>
      </c>
      <c r="L116" s="155">
        <f t="shared" si="30"/>
        <v>897.27880000000005</v>
      </c>
      <c r="M116" s="13"/>
    </row>
    <row r="117" spans="1:14" ht="45" customHeight="1" x14ac:dyDescent="0.2">
      <c r="A117" s="988"/>
      <c r="B117" s="245" t="s">
        <v>1196</v>
      </c>
      <c r="C117" s="263" t="s">
        <v>1300</v>
      </c>
      <c r="D117" s="243">
        <v>7130311084</v>
      </c>
      <c r="E117" s="245" t="s">
        <v>42</v>
      </c>
      <c r="F117" s="650">
        <f>VLOOKUP(D117,'SOR RATE 2025-26'!A:D,4,0)/1000</f>
        <v>82.387240000000006</v>
      </c>
      <c r="G117" s="245">
        <v>300</v>
      </c>
      <c r="H117" s="272">
        <f t="shared" si="31"/>
        <v>24716.172000000002</v>
      </c>
      <c r="I117" s="245">
        <v>300</v>
      </c>
      <c r="J117" s="155">
        <f t="shared" si="29"/>
        <v>24716.172000000002</v>
      </c>
      <c r="K117" s="245">
        <v>300</v>
      </c>
      <c r="L117" s="155">
        <f t="shared" si="30"/>
        <v>24716.172000000002</v>
      </c>
      <c r="M117" s="92"/>
    </row>
    <row r="118" spans="1:14" ht="18.75" customHeight="1" x14ac:dyDescent="0.2">
      <c r="A118" s="988"/>
      <c r="B118" s="243" t="s">
        <v>1197</v>
      </c>
      <c r="C118" s="291" t="s">
        <v>1056</v>
      </c>
      <c r="D118" s="243">
        <v>7131210030</v>
      </c>
      <c r="E118" s="292" t="s">
        <v>17</v>
      </c>
      <c r="F118" s="650">
        <f>VLOOKUP(D118,'SOR RATE 2025-26'!A:D,4,0)</f>
        <v>2466.17</v>
      </c>
      <c r="G118" s="243">
        <v>4</v>
      </c>
      <c r="H118" s="272">
        <f t="shared" si="31"/>
        <v>9864.68</v>
      </c>
      <c r="I118" s="243">
        <v>4</v>
      </c>
      <c r="J118" s="155">
        <f t="shared" si="29"/>
        <v>9864.68</v>
      </c>
      <c r="K118" s="243">
        <v>4</v>
      </c>
      <c r="L118" s="155">
        <f t="shared" si="30"/>
        <v>9864.68</v>
      </c>
      <c r="M118" s="89"/>
    </row>
    <row r="119" spans="1:14" ht="18.75" customHeight="1" x14ac:dyDescent="0.2">
      <c r="A119" s="988"/>
      <c r="B119" s="251" t="s">
        <v>1198</v>
      </c>
      <c r="C119" s="291" t="s">
        <v>1058</v>
      </c>
      <c r="D119" s="243">
        <v>7131210032</v>
      </c>
      <c r="E119" s="292" t="s">
        <v>17</v>
      </c>
      <c r="F119" s="650">
        <f>VLOOKUP(D119,'SOR RATE 2025-26'!A:D,4,0)</f>
        <v>4506.68</v>
      </c>
      <c r="G119" s="243">
        <v>6</v>
      </c>
      <c r="H119" s="272">
        <f t="shared" si="31"/>
        <v>27040.080000000002</v>
      </c>
      <c r="I119" s="243">
        <v>6</v>
      </c>
      <c r="J119" s="155">
        <f t="shared" si="29"/>
        <v>27040.080000000002</v>
      </c>
      <c r="K119" s="243">
        <v>6</v>
      </c>
      <c r="L119" s="155">
        <f t="shared" si="30"/>
        <v>27040.080000000002</v>
      </c>
      <c r="M119" s="89"/>
      <c r="N119" s="96"/>
    </row>
    <row r="120" spans="1:14" ht="17.25" customHeight="1" x14ac:dyDescent="0.2">
      <c r="A120" s="988"/>
      <c r="B120" s="293" t="s">
        <v>1209</v>
      </c>
      <c r="C120" s="263" t="s">
        <v>1099</v>
      </c>
      <c r="D120" s="243">
        <v>7131920028</v>
      </c>
      <c r="E120" s="243" t="s">
        <v>6</v>
      </c>
      <c r="F120" s="650">
        <f>VLOOKUP(D120,'SOR RATE 2025-26'!A:D,4,0)</f>
        <v>12173.32</v>
      </c>
      <c r="G120" s="243">
        <v>1</v>
      </c>
      <c r="H120" s="272">
        <f t="shared" si="31"/>
        <v>12173.32</v>
      </c>
      <c r="I120" s="243">
        <v>1</v>
      </c>
      <c r="J120" s="155">
        <f t="shared" si="29"/>
        <v>12173.32</v>
      </c>
      <c r="K120" s="243">
        <v>1</v>
      </c>
      <c r="L120" s="155">
        <f t="shared" si="30"/>
        <v>12173.32</v>
      </c>
      <c r="M120" s="13"/>
      <c r="N120" s="96"/>
    </row>
    <row r="121" spans="1:14" ht="42.75" x14ac:dyDescent="0.2">
      <c r="A121" s="988"/>
      <c r="B121" s="293" t="s">
        <v>1212</v>
      </c>
      <c r="C121" s="263" t="s">
        <v>1301</v>
      </c>
      <c r="D121" s="243">
        <v>7132406800</v>
      </c>
      <c r="E121" s="243" t="s">
        <v>1101</v>
      </c>
      <c r="F121" s="650">
        <f>VLOOKUP(D121,'SOR RATE 2025-26'!A:D,4,0)</f>
        <v>11065.53</v>
      </c>
      <c r="G121" s="243">
        <v>1</v>
      </c>
      <c r="H121" s="272">
        <f t="shared" si="31"/>
        <v>11065.53</v>
      </c>
      <c r="I121" s="243">
        <v>1</v>
      </c>
      <c r="J121" s="155">
        <f t="shared" si="29"/>
        <v>11065.53</v>
      </c>
      <c r="K121" s="243">
        <v>1</v>
      </c>
      <c r="L121" s="155">
        <f t="shared" si="30"/>
        <v>11065.53</v>
      </c>
      <c r="M121" s="13"/>
      <c r="N121" s="96"/>
    </row>
    <row r="122" spans="1:14" ht="30" x14ac:dyDescent="0.2">
      <c r="A122" s="988"/>
      <c r="B122" s="890" t="s">
        <v>1239</v>
      </c>
      <c r="C122" s="886" t="s">
        <v>1302</v>
      </c>
      <c r="D122" s="253"/>
      <c r="E122" s="245"/>
      <c r="F122" s="650"/>
      <c r="G122" s="245"/>
      <c r="H122" s="156"/>
      <c r="I122" s="245"/>
      <c r="J122" s="156"/>
      <c r="K122" s="245"/>
      <c r="L122" s="294"/>
    </row>
    <row r="123" spans="1:14" ht="14.25" x14ac:dyDescent="0.2">
      <c r="A123" s="988"/>
      <c r="B123" s="891"/>
      <c r="C123" s="652" t="s">
        <v>1985</v>
      </c>
      <c r="D123" s="764">
        <v>7130870011</v>
      </c>
      <c r="E123" s="245" t="s">
        <v>6</v>
      </c>
      <c r="F123" s="650">
        <f>VLOOKUP(D123,'SOR RATE 2025-26'!A:D,4,0)*1.18</f>
        <v>14815.7024</v>
      </c>
      <c r="G123" s="245">
        <v>2</v>
      </c>
      <c r="H123" s="272">
        <f t="shared" ref="H123:H134" si="32">F123*G123</f>
        <v>29631.4048</v>
      </c>
      <c r="I123" s="245">
        <v>2</v>
      </c>
      <c r="J123" s="155">
        <f t="shared" ref="J123:J134" si="33">I123*F123</f>
        <v>29631.4048</v>
      </c>
      <c r="K123" s="245">
        <v>2</v>
      </c>
      <c r="L123" s="155">
        <f t="shared" ref="L123:L134" si="34">K123*F123</f>
        <v>29631.4048</v>
      </c>
      <c r="M123" s="58"/>
    </row>
    <row r="124" spans="1:14" ht="14.25" x14ac:dyDescent="0.2">
      <c r="A124" s="988"/>
      <c r="B124" s="891"/>
      <c r="C124" s="652" t="s">
        <v>1986</v>
      </c>
      <c r="D124" s="764">
        <v>7130870012</v>
      </c>
      <c r="E124" s="245" t="s">
        <v>6</v>
      </c>
      <c r="F124" s="650">
        <f>VLOOKUP(D124,'SOR RATE 2025-26'!A:D,4,0)*1.18</f>
        <v>11963.536199999999</v>
      </c>
      <c r="G124" s="245">
        <v>10</v>
      </c>
      <c r="H124" s="156">
        <f t="shared" si="32"/>
        <v>119635.36199999999</v>
      </c>
      <c r="I124" s="245">
        <v>10</v>
      </c>
      <c r="J124" s="156">
        <f t="shared" si="33"/>
        <v>119635.36199999999</v>
      </c>
      <c r="K124" s="245">
        <v>12</v>
      </c>
      <c r="L124" s="155">
        <f t="shared" si="34"/>
        <v>143562.43439999997</v>
      </c>
      <c r="M124" s="734"/>
    </row>
    <row r="125" spans="1:14" ht="28.5" x14ac:dyDescent="0.2">
      <c r="A125" s="988"/>
      <c r="B125" s="891"/>
      <c r="C125" s="652" t="s">
        <v>1987</v>
      </c>
      <c r="D125" s="764">
        <v>7132490002</v>
      </c>
      <c r="E125" s="654" t="s">
        <v>1902</v>
      </c>
      <c r="F125" s="650">
        <f>VLOOKUP(D125,'SOR RATE 2025-26'!A:D,4,0)*1.18</f>
        <v>1576.6451999999999</v>
      </c>
      <c r="G125" s="245">
        <v>22</v>
      </c>
      <c r="H125" s="884">
        <f t="shared" si="32"/>
        <v>34686.1944</v>
      </c>
      <c r="I125" s="245">
        <v>22</v>
      </c>
      <c r="J125" s="156">
        <f t="shared" si="33"/>
        <v>34686.1944</v>
      </c>
      <c r="K125" s="245">
        <v>24</v>
      </c>
      <c r="L125" s="155">
        <f t="shared" si="34"/>
        <v>37839.484799999998</v>
      </c>
      <c r="M125" s="874"/>
    </row>
    <row r="126" spans="1:14" ht="14.25" x14ac:dyDescent="0.2">
      <c r="A126" s="988"/>
      <c r="B126" s="891"/>
      <c r="C126" s="652" t="s">
        <v>1988</v>
      </c>
      <c r="D126" s="764">
        <v>7130870014</v>
      </c>
      <c r="E126" s="654" t="s">
        <v>42</v>
      </c>
      <c r="F126" s="650">
        <f>VLOOKUP(D126,'SOR RATE 2025-26'!A:D,4,0)*1.18</f>
        <v>347.73419999999999</v>
      </c>
      <c r="G126" s="245">
        <v>200</v>
      </c>
      <c r="H126" s="884">
        <f t="shared" si="32"/>
        <v>69546.84</v>
      </c>
      <c r="I126" s="245">
        <v>200</v>
      </c>
      <c r="J126" s="156">
        <f t="shared" si="33"/>
        <v>69546.84</v>
      </c>
      <c r="K126" s="245">
        <v>200</v>
      </c>
      <c r="L126" s="155">
        <f t="shared" ref="L126:L132" si="35">K126*F126</f>
        <v>69546.84</v>
      </c>
      <c r="M126" s="874"/>
    </row>
    <row r="127" spans="1:14" ht="14.25" x14ac:dyDescent="0.2">
      <c r="A127" s="988"/>
      <c r="B127" s="891"/>
      <c r="C127" s="652" t="s">
        <v>1989</v>
      </c>
      <c r="D127" s="658">
        <v>7130620133</v>
      </c>
      <c r="E127" s="654" t="s">
        <v>1932</v>
      </c>
      <c r="F127" s="650">
        <f>VLOOKUP(D127,'SOR RATE 2025-26'!A:D,4,0)</f>
        <v>121.12</v>
      </c>
      <c r="G127" s="245">
        <v>1.5</v>
      </c>
      <c r="H127" s="884">
        <f t="shared" si="32"/>
        <v>181.68</v>
      </c>
      <c r="I127" s="245">
        <v>1.5</v>
      </c>
      <c r="J127" s="156">
        <f t="shared" si="33"/>
        <v>181.68</v>
      </c>
      <c r="K127" s="245">
        <v>1.5</v>
      </c>
      <c r="L127" s="155">
        <f t="shared" si="35"/>
        <v>181.68</v>
      </c>
      <c r="M127" s="874"/>
    </row>
    <row r="128" spans="1:14" ht="14.25" x14ac:dyDescent="0.2">
      <c r="A128" s="988"/>
      <c r="B128" s="891"/>
      <c r="C128" s="652" t="s">
        <v>1990</v>
      </c>
      <c r="D128" s="658">
        <v>7130620140</v>
      </c>
      <c r="E128" s="654" t="s">
        <v>1932</v>
      </c>
      <c r="F128" s="650">
        <f>VLOOKUP(D128,'SOR RATE 2025-26'!A:D,4,0)</f>
        <v>121.12</v>
      </c>
      <c r="G128" s="245">
        <v>1.5</v>
      </c>
      <c r="H128" s="884">
        <f t="shared" si="32"/>
        <v>181.68</v>
      </c>
      <c r="I128" s="245">
        <v>1.5</v>
      </c>
      <c r="J128" s="156">
        <f t="shared" si="33"/>
        <v>181.68</v>
      </c>
      <c r="K128" s="245">
        <v>1.5</v>
      </c>
      <c r="L128" s="155">
        <f t="shared" si="35"/>
        <v>181.68</v>
      </c>
      <c r="M128" s="874"/>
    </row>
    <row r="129" spans="1:13" ht="14.25" x14ac:dyDescent="0.2">
      <c r="A129" s="988"/>
      <c r="B129" s="891"/>
      <c r="C129" s="652" t="s">
        <v>1992</v>
      </c>
      <c r="D129" s="658">
        <v>7130622922</v>
      </c>
      <c r="E129" s="654" t="s">
        <v>1935</v>
      </c>
      <c r="F129" s="650">
        <f>VLOOKUP(D129,'SOR RATE 2025-26'!A:D,4,0)</f>
        <v>158.44</v>
      </c>
      <c r="G129" s="245">
        <v>1</v>
      </c>
      <c r="H129" s="884">
        <f t="shared" si="32"/>
        <v>158.44</v>
      </c>
      <c r="I129" s="245">
        <v>1</v>
      </c>
      <c r="J129" s="156">
        <f t="shared" si="33"/>
        <v>158.44</v>
      </c>
      <c r="K129" s="245">
        <v>1</v>
      </c>
      <c r="L129" s="155">
        <f t="shared" si="35"/>
        <v>158.44</v>
      </c>
      <c r="M129" s="874"/>
    </row>
    <row r="130" spans="1:13" ht="14.25" x14ac:dyDescent="0.2">
      <c r="A130" s="988"/>
      <c r="B130" s="891"/>
      <c r="C130" s="244" t="s">
        <v>1991</v>
      </c>
      <c r="D130" s="245">
        <v>7130830063</v>
      </c>
      <c r="E130" s="654" t="s">
        <v>42</v>
      </c>
      <c r="F130" s="650">
        <f>VLOOKUP(D130,'SOR RATE 2025-26'!A:D,4,0)/1000</f>
        <v>108.62907000000001</v>
      </c>
      <c r="G130" s="245">
        <v>150</v>
      </c>
      <c r="H130" s="884">
        <f t="shared" si="32"/>
        <v>16294.360500000003</v>
      </c>
      <c r="I130" s="245">
        <v>150</v>
      </c>
      <c r="J130" s="156">
        <f t="shared" si="33"/>
        <v>16294.360500000003</v>
      </c>
      <c r="K130" s="245">
        <v>150</v>
      </c>
      <c r="L130" s="155">
        <f t="shared" si="35"/>
        <v>16294.360500000003</v>
      </c>
      <c r="M130" s="874"/>
    </row>
    <row r="131" spans="1:13" ht="14.25" x14ac:dyDescent="0.2">
      <c r="A131" s="988"/>
      <c r="B131" s="891"/>
      <c r="C131" s="244" t="s">
        <v>1993</v>
      </c>
      <c r="D131" s="885">
        <v>7130830055</v>
      </c>
      <c r="E131" s="654" t="s">
        <v>42</v>
      </c>
      <c r="F131" s="650">
        <f>VLOOKUP(D131,'SOR RATE 2025-26'!A:D,4,0)/1000</f>
        <v>32.585830000000001</v>
      </c>
      <c r="G131" s="245">
        <v>50</v>
      </c>
      <c r="H131" s="884">
        <f t="shared" si="32"/>
        <v>1629.2915</v>
      </c>
      <c r="I131" s="245">
        <v>50</v>
      </c>
      <c r="J131" s="156">
        <f t="shared" si="33"/>
        <v>1629.2915</v>
      </c>
      <c r="K131" s="245">
        <v>100</v>
      </c>
      <c r="L131" s="155">
        <f t="shared" si="35"/>
        <v>3258.5830000000001</v>
      </c>
      <c r="M131" s="874"/>
    </row>
    <row r="132" spans="1:13" ht="14.25" x14ac:dyDescent="0.2">
      <c r="A132" s="988"/>
      <c r="B132" s="891"/>
      <c r="C132" s="652" t="s">
        <v>1994</v>
      </c>
      <c r="D132" s="245">
        <v>7130830056</v>
      </c>
      <c r="E132" s="654" t="s">
        <v>24</v>
      </c>
      <c r="F132" s="650">
        <f>VLOOKUP(D132,'SOR RATE 2025-26'!A:D,4,0)</f>
        <v>554.1</v>
      </c>
      <c r="G132" s="245">
        <v>16</v>
      </c>
      <c r="H132" s="884">
        <f t="shared" si="32"/>
        <v>8865.6</v>
      </c>
      <c r="I132" s="245">
        <v>16</v>
      </c>
      <c r="J132" s="156">
        <f t="shared" si="33"/>
        <v>8865.6</v>
      </c>
      <c r="K132" s="245">
        <v>16</v>
      </c>
      <c r="L132" s="155">
        <f t="shared" si="35"/>
        <v>8865.6</v>
      </c>
      <c r="M132" s="874"/>
    </row>
    <row r="133" spans="1:13" ht="14.25" x14ac:dyDescent="0.2">
      <c r="A133" s="988"/>
      <c r="B133" s="891"/>
      <c r="C133" s="652" t="s">
        <v>1995</v>
      </c>
      <c r="D133" s="245"/>
      <c r="E133" s="654" t="s">
        <v>32</v>
      </c>
      <c r="F133" s="650"/>
      <c r="G133" s="245"/>
      <c r="H133" s="884">
        <v>1500</v>
      </c>
      <c r="I133" s="245"/>
      <c r="J133" s="156">
        <v>1500</v>
      </c>
      <c r="K133" s="245"/>
      <c r="L133" s="155">
        <v>1500</v>
      </c>
      <c r="M133" s="874"/>
    </row>
    <row r="134" spans="1:13" s="867" customFormat="1" ht="14.25" x14ac:dyDescent="0.2">
      <c r="A134" s="988"/>
      <c r="B134" s="891"/>
      <c r="C134" s="955" t="s">
        <v>1996</v>
      </c>
      <c r="D134" s="875">
        <v>7130600173</v>
      </c>
      <c r="E134" s="875" t="s">
        <v>10</v>
      </c>
      <c r="F134" s="872">
        <f>VLOOKUP(D134,'SOR RATE 2025-26'!A:D,4,0)/1000</f>
        <v>52.251059999999995</v>
      </c>
      <c r="G134" s="875">
        <f>400*2.5</f>
        <v>1000</v>
      </c>
      <c r="H134" s="888">
        <f t="shared" si="32"/>
        <v>52251.06</v>
      </c>
      <c r="I134" s="875">
        <f>400*2.5</f>
        <v>1000</v>
      </c>
      <c r="J134" s="872">
        <f t="shared" si="33"/>
        <v>52251.06</v>
      </c>
      <c r="K134" s="875">
        <f>400*2.5</f>
        <v>1000</v>
      </c>
      <c r="L134" s="872">
        <f t="shared" si="34"/>
        <v>52251.06</v>
      </c>
      <c r="M134" s="921"/>
    </row>
    <row r="135" spans="1:13" s="867" customFormat="1" ht="15" x14ac:dyDescent="0.2">
      <c r="A135" s="988"/>
      <c r="B135" s="877" t="s">
        <v>1216</v>
      </c>
      <c r="C135" s="886" t="s">
        <v>1193</v>
      </c>
      <c r="D135" s="887"/>
      <c r="E135" s="887" t="s">
        <v>10</v>
      </c>
      <c r="F135" s="872"/>
      <c r="G135" s="875">
        <v>186</v>
      </c>
      <c r="H135" s="888"/>
      <c r="I135" s="875">
        <v>270</v>
      </c>
      <c r="J135" s="872"/>
      <c r="K135" s="875">
        <v>270</v>
      </c>
      <c r="L135" s="872"/>
    </row>
    <row r="136" spans="1:13" s="867" customFormat="1" ht="14.25" x14ac:dyDescent="0.2">
      <c r="A136" s="988"/>
      <c r="B136" s="891"/>
      <c r="C136" s="889" t="s">
        <v>1307</v>
      </c>
      <c r="D136" s="871">
        <v>7130620609</v>
      </c>
      <c r="E136" s="871" t="s">
        <v>10</v>
      </c>
      <c r="F136" s="872">
        <f>VLOOKUP(D136,'SOR RATE 2025-26'!A:D,4,0)</f>
        <v>87.55</v>
      </c>
      <c r="G136" s="871">
        <v>10</v>
      </c>
      <c r="H136" s="888">
        <f t="shared" ref="H136:H141" si="36">F136*G136</f>
        <v>875.5</v>
      </c>
      <c r="I136" s="871">
        <v>15</v>
      </c>
      <c r="J136" s="872">
        <f t="shared" ref="J136:J141" si="37">I136*F136</f>
        <v>1313.25</v>
      </c>
      <c r="K136" s="871">
        <v>15</v>
      </c>
      <c r="L136" s="872">
        <f t="shared" ref="L136:L141" si="38">K136*F136</f>
        <v>1313.25</v>
      </c>
    </row>
    <row r="137" spans="1:13" s="867" customFormat="1" ht="14.25" x14ac:dyDescent="0.2">
      <c r="A137" s="988"/>
      <c r="B137" s="891"/>
      <c r="C137" s="876" t="s">
        <v>1308</v>
      </c>
      <c r="D137" s="871">
        <v>7130620614</v>
      </c>
      <c r="E137" s="871" t="s">
        <v>10</v>
      </c>
      <c r="F137" s="872">
        <f>VLOOKUP(D137,'SOR RATE 2025-26'!A:D,4,0)</f>
        <v>86.09</v>
      </c>
      <c r="G137" s="871">
        <v>5</v>
      </c>
      <c r="H137" s="888">
        <f t="shared" si="36"/>
        <v>430.45000000000005</v>
      </c>
      <c r="I137" s="871">
        <v>10</v>
      </c>
      <c r="J137" s="872">
        <f t="shared" si="37"/>
        <v>860.90000000000009</v>
      </c>
      <c r="K137" s="871">
        <v>10</v>
      </c>
      <c r="L137" s="872">
        <f t="shared" si="38"/>
        <v>860.90000000000009</v>
      </c>
    </row>
    <row r="138" spans="1:13" s="867" customFormat="1" ht="14.25" x14ac:dyDescent="0.2">
      <c r="A138" s="988"/>
      <c r="B138" s="891"/>
      <c r="C138" s="876" t="s">
        <v>1309</v>
      </c>
      <c r="D138" s="871">
        <v>7130620619</v>
      </c>
      <c r="E138" s="871" t="s">
        <v>10</v>
      </c>
      <c r="F138" s="872">
        <f>VLOOKUP(D138,'SOR RATE 2025-26'!A:D,4,0)</f>
        <v>86.09</v>
      </c>
      <c r="G138" s="871">
        <v>15</v>
      </c>
      <c r="H138" s="888">
        <f t="shared" si="36"/>
        <v>1291.3500000000001</v>
      </c>
      <c r="I138" s="871">
        <v>25</v>
      </c>
      <c r="J138" s="872">
        <f t="shared" si="37"/>
        <v>2152.25</v>
      </c>
      <c r="K138" s="871">
        <v>25</v>
      </c>
      <c r="L138" s="872">
        <f t="shared" si="38"/>
        <v>2152.25</v>
      </c>
    </row>
    <row r="139" spans="1:13" s="867" customFormat="1" ht="14.25" x14ac:dyDescent="0.2">
      <c r="A139" s="988"/>
      <c r="B139" s="891"/>
      <c r="C139" s="876" t="s">
        <v>1310</v>
      </c>
      <c r="D139" s="871">
        <v>7130620627</v>
      </c>
      <c r="E139" s="871" t="s">
        <v>10</v>
      </c>
      <c r="F139" s="872">
        <f>VLOOKUP(D139,'SOR RATE 2025-26'!A:D,4,0)</f>
        <v>84.63</v>
      </c>
      <c r="G139" s="871">
        <v>66</v>
      </c>
      <c r="H139" s="888">
        <f t="shared" si="36"/>
        <v>5585.58</v>
      </c>
      <c r="I139" s="871">
        <v>85</v>
      </c>
      <c r="J139" s="872">
        <f t="shared" si="37"/>
        <v>7193.5499999999993</v>
      </c>
      <c r="K139" s="871">
        <v>85</v>
      </c>
      <c r="L139" s="872">
        <f t="shared" si="38"/>
        <v>7193.5499999999993</v>
      </c>
    </row>
    <row r="140" spans="1:13" s="867" customFormat="1" ht="14.25" x14ac:dyDescent="0.2">
      <c r="A140" s="988"/>
      <c r="B140" s="891"/>
      <c r="C140" s="876" t="s">
        <v>1311</v>
      </c>
      <c r="D140" s="871">
        <v>7130620631</v>
      </c>
      <c r="E140" s="871" t="s">
        <v>10</v>
      </c>
      <c r="F140" s="872">
        <f>VLOOKUP(D140,'SOR RATE 2025-26'!A:D,4,0)</f>
        <v>84.63</v>
      </c>
      <c r="G140" s="871">
        <v>80</v>
      </c>
      <c r="H140" s="888">
        <f t="shared" si="36"/>
        <v>6770.4</v>
      </c>
      <c r="I140" s="871">
        <v>110</v>
      </c>
      <c r="J140" s="872">
        <f t="shared" si="37"/>
        <v>9309.2999999999993</v>
      </c>
      <c r="K140" s="871">
        <v>110</v>
      </c>
      <c r="L140" s="872">
        <f t="shared" si="38"/>
        <v>9309.2999999999993</v>
      </c>
    </row>
    <row r="141" spans="1:13" s="867" customFormat="1" ht="14.25" x14ac:dyDescent="0.2">
      <c r="A141" s="988"/>
      <c r="B141" s="892"/>
      <c r="C141" s="876" t="s">
        <v>1312</v>
      </c>
      <c r="D141" s="871">
        <v>7130620637</v>
      </c>
      <c r="E141" s="871" t="s">
        <v>10</v>
      </c>
      <c r="F141" s="872">
        <f>VLOOKUP(D141,'SOR RATE 2025-26'!A:D,4,0)</f>
        <v>84.63</v>
      </c>
      <c r="G141" s="871">
        <v>10</v>
      </c>
      <c r="H141" s="888">
        <f t="shared" si="36"/>
        <v>846.3</v>
      </c>
      <c r="I141" s="871">
        <v>25</v>
      </c>
      <c r="J141" s="872">
        <f t="shared" si="37"/>
        <v>2115.75</v>
      </c>
      <c r="K141" s="871">
        <v>25</v>
      </c>
      <c r="L141" s="872">
        <f t="shared" si="38"/>
        <v>2115.75</v>
      </c>
    </row>
    <row r="142" spans="1:13" ht="18.75" customHeight="1" x14ac:dyDescent="0.2">
      <c r="A142" s="988"/>
      <c r="B142" s="1005" t="s">
        <v>1216</v>
      </c>
      <c r="C142" s="249" t="s">
        <v>1313</v>
      </c>
      <c r="D142" s="295"/>
      <c r="E142" s="296"/>
      <c r="F142" s="650"/>
      <c r="G142" s="296"/>
      <c r="H142" s="296"/>
      <c r="I142" s="296"/>
      <c r="J142" s="296"/>
      <c r="K142" s="296"/>
      <c r="L142" s="297"/>
    </row>
    <row r="143" spans="1:13" s="662" customFormat="1" ht="18" customHeight="1" x14ac:dyDescent="0.2">
      <c r="A143" s="988"/>
      <c r="B143" s="1006"/>
      <c r="C143" s="659" t="s">
        <v>1314</v>
      </c>
      <c r="D143" s="243">
        <v>7132476014</v>
      </c>
      <c r="E143" s="651" t="s">
        <v>6</v>
      </c>
      <c r="F143" s="650">
        <f>VLOOKUP(D143,'SOR RATE 2025-26'!A:D,4,0)</f>
        <v>9676</v>
      </c>
      <c r="G143" s="651">
        <v>1</v>
      </c>
      <c r="H143" s="656">
        <f>F143*G143</f>
        <v>9676</v>
      </c>
      <c r="I143" s="651">
        <v>1</v>
      </c>
      <c r="J143" s="650">
        <f>I143*F143</f>
        <v>9676</v>
      </c>
      <c r="K143" s="651">
        <v>1</v>
      </c>
      <c r="L143" s="650">
        <f>K143*F143</f>
        <v>9676</v>
      </c>
    </row>
    <row r="144" spans="1:13" s="595" customFormat="1" ht="16.5" customHeight="1" x14ac:dyDescent="0.2">
      <c r="A144" s="988"/>
      <c r="B144" s="1006"/>
      <c r="C144" s="659" t="s">
        <v>1315</v>
      </c>
      <c r="D144" s="651">
        <v>7132409830</v>
      </c>
      <c r="E144" s="651" t="s">
        <v>6</v>
      </c>
      <c r="F144" s="650">
        <f>VLOOKUP(D144,'SOR RATE 2025-26'!A:D,4,0)</f>
        <v>4705.84</v>
      </c>
      <c r="G144" s="651">
        <v>2</v>
      </c>
      <c r="H144" s="656">
        <f>F144*G144</f>
        <v>9411.68</v>
      </c>
      <c r="I144" s="651">
        <v>2</v>
      </c>
      <c r="J144" s="650">
        <f>I144*F144</f>
        <v>9411.68</v>
      </c>
      <c r="K144" s="651">
        <v>2</v>
      </c>
      <c r="L144" s="650">
        <f>K144*F144</f>
        <v>9411.68</v>
      </c>
      <c r="M144" s="662"/>
    </row>
    <row r="145" spans="1:17" s="595" customFormat="1" ht="16.5" customHeight="1" x14ac:dyDescent="0.2">
      <c r="A145" s="988"/>
      <c r="B145" s="1007"/>
      <c r="C145" s="659" t="s">
        <v>1775</v>
      </c>
      <c r="D145" s="651">
        <v>7132401672</v>
      </c>
      <c r="E145" s="651" t="s">
        <v>6</v>
      </c>
      <c r="F145" s="650">
        <f>VLOOKUP(D145,'SOR RATE 2025-26'!A:D,4,0)</f>
        <v>7552</v>
      </c>
      <c r="G145" s="651">
        <v>1</v>
      </c>
      <c r="H145" s="656">
        <f>F145*G145</f>
        <v>7552</v>
      </c>
      <c r="I145" s="651">
        <v>1</v>
      </c>
      <c r="J145" s="650">
        <f>I145*F145</f>
        <v>7552</v>
      </c>
      <c r="K145" s="651">
        <v>1</v>
      </c>
      <c r="L145" s="650">
        <f>K145*F145</f>
        <v>7552</v>
      </c>
      <c r="M145" s="662"/>
    </row>
    <row r="146" spans="1:17" ht="15.75" customHeight="1" x14ac:dyDescent="0.2">
      <c r="A146" s="988"/>
      <c r="B146" s="1008" t="s">
        <v>1217</v>
      </c>
      <c r="C146" s="267" t="s">
        <v>1316</v>
      </c>
      <c r="D146" s="253"/>
      <c r="E146" s="245"/>
      <c r="F146" s="650"/>
      <c r="G146" s="245"/>
      <c r="H146" s="156"/>
      <c r="I146" s="245"/>
      <c r="J146" s="156"/>
      <c r="K146" s="245"/>
      <c r="L146" s="156"/>
    </row>
    <row r="147" spans="1:17" ht="31.5" customHeight="1" x14ac:dyDescent="0.2">
      <c r="A147" s="988"/>
      <c r="B147" s="1009"/>
      <c r="C147" s="263" t="s">
        <v>1317</v>
      </c>
      <c r="D147" s="243">
        <v>7132490006</v>
      </c>
      <c r="E147" s="245" t="s">
        <v>6</v>
      </c>
      <c r="F147" s="650">
        <f>VLOOKUP(D147,'SOR RATE 2025-26'!A:D,4,0)</f>
        <v>5793.77</v>
      </c>
      <c r="G147" s="245">
        <v>2</v>
      </c>
      <c r="H147" s="272">
        <f>F147*G147</f>
        <v>11587.54</v>
      </c>
      <c r="I147" s="245">
        <v>2</v>
      </c>
      <c r="J147" s="155">
        <f>I147*F147</f>
        <v>11587.54</v>
      </c>
      <c r="K147" s="245">
        <v>2</v>
      </c>
      <c r="L147" s="155">
        <f>K147*F147</f>
        <v>11587.54</v>
      </c>
    </row>
    <row r="148" spans="1:17" ht="35.25" customHeight="1" x14ac:dyDescent="0.2">
      <c r="A148" s="988"/>
      <c r="B148" s="1010"/>
      <c r="C148" s="263" t="s">
        <v>1318</v>
      </c>
      <c r="D148" s="243">
        <v>7132421002</v>
      </c>
      <c r="E148" s="245" t="s">
        <v>6</v>
      </c>
      <c r="F148" s="650">
        <f>VLOOKUP(D148,'SOR RATE 2025-26'!A:D,4,0)</f>
        <v>6478.78</v>
      </c>
      <c r="G148" s="245">
        <v>2</v>
      </c>
      <c r="H148" s="272">
        <f>F148*G148</f>
        <v>12957.56</v>
      </c>
      <c r="I148" s="245">
        <v>2</v>
      </c>
      <c r="J148" s="155">
        <f>I148*F148</f>
        <v>12957.56</v>
      </c>
      <c r="K148" s="245">
        <v>2</v>
      </c>
      <c r="L148" s="155">
        <f>K148*F148</f>
        <v>12957.56</v>
      </c>
    </row>
    <row r="149" spans="1:17" ht="30.75" customHeight="1" x14ac:dyDescent="0.2">
      <c r="A149" s="989"/>
      <c r="B149" s="279" t="s">
        <v>1218</v>
      </c>
      <c r="C149" s="263" t="s">
        <v>959</v>
      </c>
      <c r="D149" s="243">
        <v>7132448003</v>
      </c>
      <c r="E149" s="245" t="s">
        <v>6</v>
      </c>
      <c r="F149" s="650">
        <f>VLOOKUP(D149,'SOR RATE 2025-26'!A:D,4,0)</f>
        <v>5949.18</v>
      </c>
      <c r="G149" s="245">
        <v>3</v>
      </c>
      <c r="H149" s="272">
        <f>F149*G149</f>
        <v>17847.54</v>
      </c>
      <c r="I149" s="245">
        <v>3</v>
      </c>
      <c r="J149" s="155">
        <f>I149*F149</f>
        <v>17847.54</v>
      </c>
      <c r="K149" s="245">
        <v>3</v>
      </c>
      <c r="L149" s="155">
        <f>K149*F149</f>
        <v>17847.54</v>
      </c>
      <c r="M149" s="36"/>
    </row>
    <row r="150" spans="1:17" ht="16.5" customHeight="1" x14ac:dyDescent="0.25">
      <c r="A150" s="256"/>
      <c r="B150" s="51" t="s">
        <v>1219</v>
      </c>
      <c r="C150" s="267" t="s">
        <v>1319</v>
      </c>
      <c r="D150" s="253"/>
      <c r="E150" s="51"/>
      <c r="F150" s="650"/>
      <c r="G150" s="842"/>
      <c r="H150" s="250">
        <f>SUM(H115:H149)</f>
        <v>658402.87400000007</v>
      </c>
      <c r="I150" s="250"/>
      <c r="J150" s="250">
        <f>SUM(J115:J149)</f>
        <v>692278.29400000046</v>
      </c>
      <c r="K150" s="250"/>
      <c r="L150" s="250">
        <f>SUM(L115:L149)</f>
        <v>740589.94830000028</v>
      </c>
    </row>
    <row r="151" spans="1:17" ht="66" customHeight="1" x14ac:dyDescent="0.2">
      <c r="A151" s="53">
        <v>5</v>
      </c>
      <c r="B151" s="253"/>
      <c r="C151" s="263" t="s">
        <v>1781</v>
      </c>
      <c r="D151" s="253"/>
      <c r="E151" s="298"/>
      <c r="F151" s="650"/>
      <c r="G151" s="243"/>
      <c r="H151" s="155">
        <f>H150+H113+H93+H42</f>
        <v>9394431.7444640007</v>
      </c>
      <c r="I151" s="155"/>
      <c r="J151" s="155">
        <f>J150+J113+J93+J42</f>
        <v>12090485.792664001</v>
      </c>
      <c r="K151" s="155"/>
      <c r="L151" s="155">
        <f>L150+L113+L93+L42</f>
        <v>14641198.371219998</v>
      </c>
      <c r="M151" s="34"/>
      <c r="N151" s="97"/>
      <c r="O151" s="97"/>
      <c r="P151" s="97"/>
      <c r="Q151" s="97"/>
    </row>
    <row r="152" spans="1:17" ht="42.75" x14ac:dyDescent="0.2">
      <c r="A152" s="53">
        <v>6</v>
      </c>
      <c r="B152" s="253"/>
      <c r="C152" s="263" t="s">
        <v>1776</v>
      </c>
      <c r="D152" s="253"/>
      <c r="E152" s="298"/>
      <c r="F152" s="650"/>
      <c r="G152" s="243"/>
      <c r="H152" s="155">
        <f>((H150+H113+H93)/1.18)+H42</f>
        <v>8605905.3258169498</v>
      </c>
      <c r="I152" s="155"/>
      <c r="J152" s="155">
        <f>((J150+J113+J93)/1.18)+J42</f>
        <v>10890696.892088138</v>
      </c>
      <c r="K152" s="155"/>
      <c r="L152" s="155">
        <f>((L150+L113+L93)/1.18)+L42</f>
        <v>13052317.72137288</v>
      </c>
      <c r="M152" s="34"/>
      <c r="O152" s="97"/>
      <c r="P152" s="97"/>
      <c r="Q152" s="97"/>
    </row>
    <row r="153" spans="1:17" ht="28.5" x14ac:dyDescent="0.2">
      <c r="A153" s="53">
        <v>7</v>
      </c>
      <c r="B153" s="253"/>
      <c r="C153" s="263" t="s">
        <v>1834</v>
      </c>
      <c r="D153" s="253"/>
      <c r="E153" s="298"/>
      <c r="F153" s="650"/>
      <c r="G153" s="243"/>
      <c r="H153" s="155">
        <f>((H150+H113+H93)/1.18)</f>
        <v>4380702.3258169498</v>
      </c>
      <c r="I153" s="155"/>
      <c r="J153" s="155">
        <f>((J150+J113+J93)/1.18)</f>
        <v>6665493.8920881366</v>
      </c>
      <c r="K153" s="155"/>
      <c r="L153" s="155">
        <f>((L150+L113+L93)/1.18)</f>
        <v>8827114.72137288</v>
      </c>
      <c r="M153" s="34"/>
      <c r="O153" s="97"/>
      <c r="P153" s="97"/>
      <c r="Q153" s="97"/>
    </row>
    <row r="154" spans="1:17" s="595" customFormat="1" ht="33.75" customHeight="1" x14ac:dyDescent="0.2">
      <c r="A154" s="664">
        <v>8</v>
      </c>
      <c r="B154" s="665"/>
      <c r="C154" s="652" t="s">
        <v>1839</v>
      </c>
      <c r="D154" s="665"/>
      <c r="E154" s="666"/>
      <c r="F154" s="670">
        <v>7.4999999999999997E-2</v>
      </c>
      <c r="G154" s="651"/>
      <c r="H154" s="650">
        <f>H153*F154</f>
        <v>328552.67443627125</v>
      </c>
      <c r="I154" s="651"/>
      <c r="J154" s="650">
        <f>J153*F154</f>
        <v>499912.04190661025</v>
      </c>
      <c r="K154" s="651"/>
      <c r="L154" s="650">
        <f>L153*F154</f>
        <v>662033.60410296603</v>
      </c>
      <c r="M154" s="667"/>
      <c r="O154" s="668"/>
      <c r="P154" s="669"/>
    </row>
    <row r="155" spans="1:17" s="867" customFormat="1" ht="14.25" x14ac:dyDescent="0.2">
      <c r="A155" s="987">
        <v>9</v>
      </c>
      <c r="B155" s="871" t="s">
        <v>1171</v>
      </c>
      <c r="C155" s="876" t="s">
        <v>1320</v>
      </c>
      <c r="D155" s="887"/>
      <c r="E155" s="871" t="s">
        <v>6</v>
      </c>
      <c r="F155" s="872">
        <f>32679.18*1.029</f>
        <v>33626.876219999998</v>
      </c>
      <c r="G155" s="871">
        <v>1</v>
      </c>
      <c r="H155" s="888">
        <f>F155*G155</f>
        <v>33626.876219999998</v>
      </c>
      <c r="I155" s="871">
        <v>1</v>
      </c>
      <c r="J155" s="872">
        <f>I155*F155</f>
        <v>33626.876219999998</v>
      </c>
      <c r="K155" s="871">
        <v>1</v>
      </c>
      <c r="L155" s="872">
        <f>K155*F155</f>
        <v>33626.876219999998</v>
      </c>
      <c r="O155" s="685"/>
      <c r="P155" s="893"/>
    </row>
    <row r="156" spans="1:17" ht="16.5" customHeight="1" x14ac:dyDescent="0.2">
      <c r="A156" s="988"/>
      <c r="B156" s="243" t="s">
        <v>1172</v>
      </c>
      <c r="C156" s="263" t="s">
        <v>1322</v>
      </c>
      <c r="D156" s="253"/>
      <c r="E156" s="243" t="s">
        <v>6</v>
      </c>
      <c r="F156" s="650">
        <f>21033.5*1.029</f>
        <v>21643.4715</v>
      </c>
      <c r="G156" s="243">
        <v>1</v>
      </c>
      <c r="H156" s="272">
        <f>F156*G156</f>
        <v>21643.4715</v>
      </c>
      <c r="I156" s="243">
        <v>1</v>
      </c>
      <c r="J156" s="155">
        <f>I156*F156</f>
        <v>21643.4715</v>
      </c>
      <c r="K156" s="243">
        <v>1</v>
      </c>
      <c r="L156" s="155">
        <f>K156*F156</f>
        <v>21643.4715</v>
      </c>
      <c r="M156" s="59"/>
      <c r="N156" s="32"/>
      <c r="O156" s="15"/>
      <c r="P156" s="303"/>
    </row>
    <row r="157" spans="1:17" ht="16.5" customHeight="1" x14ac:dyDescent="0.2">
      <c r="A157" s="989"/>
      <c r="B157" s="279" t="s">
        <v>1321</v>
      </c>
      <c r="C157" s="263" t="s">
        <v>1324</v>
      </c>
      <c r="D157" s="253"/>
      <c r="E157" s="245" t="s">
        <v>6</v>
      </c>
      <c r="F157" s="894">
        <f>17527.92*1.029</f>
        <v>18036.229679999997</v>
      </c>
      <c r="G157" s="245">
        <v>1</v>
      </c>
      <c r="H157" s="272">
        <f>F157*G157</f>
        <v>18036.229679999997</v>
      </c>
      <c r="I157" s="245">
        <v>1</v>
      </c>
      <c r="J157" s="155">
        <f>I157*F157</f>
        <v>18036.229679999997</v>
      </c>
      <c r="K157" s="245">
        <v>1</v>
      </c>
      <c r="L157" s="155">
        <f>K157*F157</f>
        <v>18036.229679999997</v>
      </c>
      <c r="M157" s="59"/>
      <c r="N157" s="32"/>
      <c r="O157" s="15"/>
      <c r="P157" s="303"/>
    </row>
    <row r="158" spans="1:17" ht="27.75" customHeight="1" x14ac:dyDescent="0.25">
      <c r="A158" s="243">
        <v>10</v>
      </c>
      <c r="B158" s="253"/>
      <c r="C158" s="244" t="s">
        <v>1997</v>
      </c>
      <c r="D158" s="253"/>
      <c r="E158" s="298"/>
      <c r="F158" s="650"/>
      <c r="G158" s="155"/>
      <c r="H158" s="155">
        <f>224655.15+67962.73+25576.59+1786.74</f>
        <v>319981.21000000002</v>
      </c>
      <c r="I158" s="155"/>
      <c r="J158" s="155">
        <f>228374.04+82476.8+25576.59+1786.74</f>
        <v>338214.17000000004</v>
      </c>
      <c r="K158" s="155"/>
      <c r="L158" s="155">
        <f>262041.42+93294.69+25576.59+1786.74</f>
        <v>382699.44</v>
      </c>
      <c r="M158" s="17"/>
      <c r="N158" s="70"/>
      <c r="O158" s="15"/>
    </row>
    <row r="159" spans="1:17" ht="17.25" customHeight="1" x14ac:dyDescent="0.2">
      <c r="A159" s="243">
        <v>11</v>
      </c>
      <c r="B159" s="253"/>
      <c r="C159" s="244" t="s">
        <v>28</v>
      </c>
      <c r="D159" s="253"/>
      <c r="E159" s="243" t="s">
        <v>25</v>
      </c>
      <c r="F159" s="650">
        <f>719.45*1.029</f>
        <v>740.31404999999995</v>
      </c>
      <c r="G159" s="243">
        <v>51.6</v>
      </c>
      <c r="H159" s="155">
        <f>F159*G159</f>
        <v>38200.204979999995</v>
      </c>
      <c r="I159" s="243">
        <v>60.6</v>
      </c>
      <c r="J159" s="155">
        <f>F159*I159</f>
        <v>44863.031429999995</v>
      </c>
      <c r="K159" s="243">
        <v>67.2</v>
      </c>
      <c r="L159" s="155">
        <f>F159*K159</f>
        <v>49749.104159999995</v>
      </c>
      <c r="M159" s="99"/>
      <c r="N159" s="70"/>
      <c r="O159" s="15"/>
    </row>
    <row r="160" spans="1:17" ht="17.25" customHeight="1" x14ac:dyDescent="0.2">
      <c r="A160" s="873">
        <v>12</v>
      </c>
      <c r="B160" s="253"/>
      <c r="C160" s="876" t="s">
        <v>1940</v>
      </c>
      <c r="D160" s="253"/>
      <c r="E160" s="243"/>
      <c r="F160" s="650">
        <f>2500*1.029</f>
        <v>2572.5</v>
      </c>
      <c r="G160" s="243">
        <v>4</v>
      </c>
      <c r="H160" s="155">
        <f>F160*G160</f>
        <v>10290</v>
      </c>
      <c r="I160" s="243">
        <v>4</v>
      </c>
      <c r="J160" s="155">
        <f>F160*I160</f>
        <v>10290</v>
      </c>
      <c r="K160" s="243">
        <v>4</v>
      </c>
      <c r="L160" s="155">
        <f>F160*K160</f>
        <v>10290</v>
      </c>
      <c r="M160" s="99"/>
      <c r="N160" s="70"/>
      <c r="O160" s="15"/>
    </row>
    <row r="161" spans="1:17" ht="42.75" customHeight="1" x14ac:dyDescent="0.25">
      <c r="A161" s="977">
        <v>13</v>
      </c>
      <c r="B161" s="51" t="s">
        <v>1777</v>
      </c>
      <c r="C161" s="652" t="s">
        <v>1999</v>
      </c>
      <c r="D161" s="253"/>
      <c r="E161" s="243"/>
      <c r="F161" s="650"/>
      <c r="G161" s="243"/>
      <c r="H161" s="155"/>
      <c r="I161" s="243"/>
      <c r="J161" s="155"/>
      <c r="K161" s="243"/>
      <c r="L161" s="155"/>
      <c r="M161" s="99"/>
      <c r="N161" s="70"/>
      <c r="O161" s="15"/>
    </row>
    <row r="162" spans="1:17" ht="42.75" x14ac:dyDescent="0.2">
      <c r="A162" s="978"/>
      <c r="B162" s="243" t="s">
        <v>1171</v>
      </c>
      <c r="C162" s="671" t="s">
        <v>1757</v>
      </c>
      <c r="D162" s="253"/>
      <c r="E162" s="243"/>
      <c r="F162" s="650">
        <v>0.01</v>
      </c>
      <c r="G162" s="243"/>
      <c r="H162" s="155">
        <f>(H44/1.18)*F162</f>
        <v>11430.4543220339</v>
      </c>
      <c r="I162" s="243"/>
      <c r="J162" s="155">
        <f>(J45/1.18)*F162</f>
        <v>33952.582288135593</v>
      </c>
      <c r="K162" s="243"/>
      <c r="L162" s="155">
        <f>(L46/1.18)*F162</f>
        <v>47277.719661016949</v>
      </c>
      <c r="M162" s="675"/>
      <c r="N162" s="70"/>
      <c r="O162" s="15"/>
    </row>
    <row r="163" spans="1:17" ht="48.75" customHeight="1" x14ac:dyDescent="0.2">
      <c r="A163" s="978"/>
      <c r="B163" s="216" t="s">
        <v>1766</v>
      </c>
      <c r="C163" s="672" t="s">
        <v>2000</v>
      </c>
      <c r="D163" s="253"/>
      <c r="E163" s="298"/>
      <c r="F163" s="650"/>
      <c r="G163" s="155"/>
      <c r="H163" s="155"/>
      <c r="I163" s="243"/>
      <c r="J163" s="155"/>
      <c r="K163" s="155"/>
      <c r="L163" s="155"/>
      <c r="M163" s="675"/>
      <c r="N163" s="242"/>
      <c r="O163" s="86"/>
      <c r="P163" s="183"/>
    </row>
    <row r="164" spans="1:17" ht="60.75" customHeight="1" x14ac:dyDescent="0.2">
      <c r="A164" s="978"/>
      <c r="B164" s="243" t="s">
        <v>1171</v>
      </c>
      <c r="C164" s="673" t="s">
        <v>1998</v>
      </c>
      <c r="D164" s="253"/>
      <c r="E164" s="298"/>
      <c r="F164" s="650">
        <v>0.02</v>
      </c>
      <c r="G164" s="155"/>
      <c r="H164" s="155">
        <f>(H152-H42-(H44/1.18))*F164</f>
        <v>64753.137872271203</v>
      </c>
      <c r="I164" s="155"/>
      <c r="J164" s="155">
        <f>(J152-J42-(J45/1.18))*F164</f>
        <v>65404.713265491569</v>
      </c>
      <c r="K164" s="155"/>
      <c r="L164" s="155">
        <f>(L152-L42-(L46/1.18))*F164</f>
        <v>81986.855105423703</v>
      </c>
      <c r="M164" s="675"/>
      <c r="N164" s="242"/>
      <c r="O164" s="86"/>
      <c r="P164" s="183"/>
    </row>
    <row r="165" spans="1:17" ht="63" customHeight="1" x14ac:dyDescent="0.2">
      <c r="A165" s="246">
        <v>14</v>
      </c>
      <c r="B165" s="253"/>
      <c r="C165" s="674" t="s">
        <v>2001</v>
      </c>
      <c r="D165" s="253"/>
      <c r="E165" s="298"/>
      <c r="F165" s="651"/>
      <c r="G165" s="155"/>
      <c r="H165" s="155">
        <f>(H152+H154+H155+H156+H157+H158+H159+H160+H162+H164)*0.125</f>
        <v>1181552.4481034412</v>
      </c>
      <c r="I165" s="155"/>
      <c r="J165" s="155">
        <f>(J152+J154+J155+J156+J157+J158+J159+J160+J162+J164)*0.125</f>
        <v>1494580.0010472969</v>
      </c>
      <c r="K165" s="155"/>
      <c r="L165" s="155">
        <f>(L152+L154+L155+L156+L157+L158+L159+L160+L162+L164)*0.125</f>
        <v>1794957.6277252857</v>
      </c>
      <c r="M165" s="35"/>
      <c r="N165" s="29"/>
      <c r="O165" s="86"/>
      <c r="P165" s="81"/>
    </row>
    <row r="166" spans="1:17" ht="60" customHeight="1" x14ac:dyDescent="0.2">
      <c r="A166" s="299">
        <v>15</v>
      </c>
      <c r="B166" s="253"/>
      <c r="C166" s="263" t="s">
        <v>2002</v>
      </c>
      <c r="D166" s="253"/>
      <c r="E166" s="298"/>
      <c r="F166" s="650"/>
      <c r="G166" s="155"/>
      <c r="H166" s="155">
        <f>(H152+H154+H155+H156+H157+H158+H159+H160+H162+H164+H165)</f>
        <v>10633972.03293097</v>
      </c>
      <c r="I166" s="155"/>
      <c r="J166" s="155">
        <f>(J152+J154+J155+J156+J157+J158+J159+J160+J162+J164+J165)</f>
        <v>13451220.009425672</v>
      </c>
      <c r="K166" s="155"/>
      <c r="L166" s="155">
        <f>(L152+L154+L155+L156+L157+L158+L159+L160+L162+L164+L165)</f>
        <v>16154618.649527572</v>
      </c>
      <c r="M166" s="97"/>
      <c r="N166" s="29"/>
      <c r="O166" s="86"/>
      <c r="P166" s="184"/>
      <c r="Q166" s="97"/>
    </row>
    <row r="167" spans="1:17" ht="16.5" customHeight="1" x14ac:dyDescent="0.2">
      <c r="A167" s="300">
        <v>16</v>
      </c>
      <c r="B167" s="253"/>
      <c r="C167" s="263" t="s">
        <v>1325</v>
      </c>
      <c r="D167" s="253"/>
      <c r="E167" s="298"/>
      <c r="F167" s="651"/>
      <c r="G167" s="243"/>
      <c r="H167" s="250">
        <f>H166/100000</f>
        <v>106.3397203293097</v>
      </c>
      <c r="I167" s="250"/>
      <c r="J167" s="250">
        <f>J166/100000</f>
        <v>134.51220009425671</v>
      </c>
      <c r="K167" s="250"/>
      <c r="L167" s="250">
        <f>L166/100000</f>
        <v>161.54618649527572</v>
      </c>
    </row>
    <row r="168" spans="1:17" ht="16.5" customHeight="1" x14ac:dyDescent="0.2">
      <c r="A168" s="300">
        <v>17</v>
      </c>
      <c r="B168" s="253"/>
      <c r="C168" s="247" t="s">
        <v>2003</v>
      </c>
      <c r="D168" s="253"/>
      <c r="E168" s="298"/>
      <c r="F168" s="651">
        <v>0.09</v>
      </c>
      <c r="G168" s="243"/>
      <c r="H168" s="155">
        <f>H166*F168</f>
        <v>957057.48296378728</v>
      </c>
      <c r="I168" s="155"/>
      <c r="J168" s="155">
        <f>J166*F168</f>
        <v>1210609.8008483103</v>
      </c>
      <c r="K168" s="155"/>
      <c r="L168" s="155">
        <f>L166*F168</f>
        <v>1453915.6784574813</v>
      </c>
    </row>
    <row r="169" spans="1:17" ht="16.5" customHeight="1" x14ac:dyDescent="0.2">
      <c r="A169" s="299">
        <v>18</v>
      </c>
      <c r="B169" s="253"/>
      <c r="C169" s="247" t="s">
        <v>2004</v>
      </c>
      <c r="D169" s="253"/>
      <c r="E169" s="298"/>
      <c r="F169" s="651">
        <v>0.09</v>
      </c>
      <c r="G169" s="243"/>
      <c r="H169" s="155">
        <f>H166*F169</f>
        <v>957057.48296378728</v>
      </c>
      <c r="I169" s="155"/>
      <c r="J169" s="155">
        <f>J166*F169</f>
        <v>1210609.8008483103</v>
      </c>
      <c r="K169" s="155"/>
      <c r="L169" s="155">
        <f>L166*F169</f>
        <v>1453915.6784574813</v>
      </c>
      <c r="M169" s="100"/>
    </row>
    <row r="170" spans="1:17" ht="32.25" customHeight="1" x14ac:dyDescent="0.2">
      <c r="A170" s="299">
        <v>19</v>
      </c>
      <c r="B170" s="253"/>
      <c r="C170" s="244" t="s">
        <v>2005</v>
      </c>
      <c r="D170" s="253"/>
      <c r="E170" s="298"/>
      <c r="F170" s="651"/>
      <c r="G170" s="243"/>
      <c r="H170" s="155">
        <f>H166+H168+H169</f>
        <v>12548086.998858545</v>
      </c>
      <c r="I170" s="155"/>
      <c r="J170" s="155">
        <f>J166+J168+J169</f>
        <v>15872439.611122293</v>
      </c>
      <c r="K170" s="155"/>
      <c r="L170" s="155">
        <f>L166+L168+L169</f>
        <v>19062450.006442532</v>
      </c>
    </row>
    <row r="171" spans="1:17" s="2" customFormat="1" ht="31.5" customHeight="1" x14ac:dyDescent="0.25">
      <c r="A171" s="301">
        <v>20</v>
      </c>
      <c r="B171" s="843"/>
      <c r="C171" s="267" t="s">
        <v>1326</v>
      </c>
      <c r="D171" s="843"/>
      <c r="E171" s="302"/>
      <c r="F171" s="857"/>
      <c r="G171" s="250"/>
      <c r="H171" s="250">
        <f>ROUND(H170,0)</f>
        <v>12548087</v>
      </c>
      <c r="I171" s="250"/>
      <c r="J171" s="250">
        <f>ROUND(J170,0)</f>
        <v>15872440</v>
      </c>
      <c r="K171" s="250"/>
      <c r="L171" s="250">
        <f>ROUND(L170,0)</f>
        <v>19062450</v>
      </c>
    </row>
    <row r="172" spans="1:17" ht="18.75" customHeight="1" x14ac:dyDescent="0.25">
      <c r="A172" s="301">
        <v>21</v>
      </c>
      <c r="B172" s="51"/>
      <c r="C172" s="267" t="s">
        <v>1327</v>
      </c>
      <c r="D172" s="51"/>
      <c r="E172" s="302"/>
      <c r="F172" s="857"/>
      <c r="G172" s="842"/>
      <c r="H172" s="250">
        <f>H171/100000</f>
        <v>125.48087</v>
      </c>
      <c r="I172" s="842"/>
      <c r="J172" s="250">
        <f>J171/100000</f>
        <v>158.7244</v>
      </c>
      <c r="K172" s="842"/>
      <c r="L172" s="250">
        <f>L171/100000</f>
        <v>190.62450000000001</v>
      </c>
    </row>
    <row r="173" spans="1:17" ht="18.75" customHeight="1" x14ac:dyDescent="0.25">
      <c r="A173" s="77"/>
      <c r="B173" s="50"/>
      <c r="C173" s="63"/>
      <c r="D173" s="50"/>
      <c r="E173" s="49"/>
      <c r="F173" s="661"/>
      <c r="G173" s="101"/>
      <c r="H173" s="102"/>
      <c r="I173" s="101"/>
      <c r="J173" s="102"/>
      <c r="K173" s="101"/>
      <c r="L173" s="102"/>
    </row>
    <row r="174" spans="1:17" ht="15.75" x14ac:dyDescent="0.2">
      <c r="A174" s="103" t="s">
        <v>29</v>
      </c>
      <c r="B174" s="82"/>
      <c r="C174" s="83"/>
      <c r="D174" s="82"/>
      <c r="E174" s="67"/>
      <c r="F174" s="861"/>
      <c r="G174" s="67"/>
      <c r="H174" s="67"/>
      <c r="I174" s="104"/>
      <c r="J174" s="67"/>
      <c r="K174" s="104"/>
      <c r="L174" s="104"/>
      <c r="M174" s="33"/>
    </row>
    <row r="175" spans="1:17" ht="21" customHeight="1" x14ac:dyDescent="0.2">
      <c r="A175" s="105"/>
      <c r="B175" s="106" t="s">
        <v>1328</v>
      </c>
      <c r="C175" s="985" t="s">
        <v>22</v>
      </c>
      <c r="D175" s="986"/>
      <c r="E175" s="986"/>
      <c r="F175" s="986"/>
      <c r="G175" s="986"/>
      <c r="H175" s="986"/>
      <c r="I175" s="986"/>
      <c r="J175" s="986"/>
      <c r="K175" s="986"/>
      <c r="L175" s="986"/>
    </row>
    <row r="176" spans="1:17" ht="21" customHeight="1" x14ac:dyDescent="0.2">
      <c r="A176" s="105"/>
      <c r="B176" s="953" t="s">
        <v>1329</v>
      </c>
      <c r="C176" s="985" t="s">
        <v>2016</v>
      </c>
      <c r="D176" s="986"/>
      <c r="E176" s="986"/>
      <c r="F176" s="986"/>
      <c r="G176" s="986"/>
      <c r="H176" s="986"/>
      <c r="I176" s="899"/>
      <c r="J176" s="899"/>
      <c r="K176" s="899"/>
      <c r="L176" s="899"/>
    </row>
    <row r="177" spans="1:14" s="733" customFormat="1" ht="47.25" customHeight="1" x14ac:dyDescent="0.2">
      <c r="A177" s="952"/>
      <c r="B177" s="953" t="s">
        <v>1330</v>
      </c>
      <c r="C177" s="983" t="s">
        <v>2014</v>
      </c>
      <c r="D177" s="984"/>
      <c r="E177" s="984"/>
      <c r="F177" s="984"/>
      <c r="G177" s="984"/>
      <c r="H177" s="984"/>
      <c r="I177" s="984"/>
      <c r="J177" s="984"/>
      <c r="K177" s="984"/>
      <c r="L177" s="984"/>
      <c r="M177" s="954"/>
    </row>
    <row r="178" spans="1:14" ht="36" customHeight="1" x14ac:dyDescent="0.2">
      <c r="A178" s="67"/>
      <c r="B178" s="107" t="s">
        <v>1782</v>
      </c>
      <c r="C178" s="981" t="s">
        <v>1331</v>
      </c>
      <c r="D178" s="982"/>
      <c r="E178" s="982"/>
      <c r="F178" s="982"/>
      <c r="G178" s="982"/>
      <c r="H178" s="982"/>
      <c r="I178" s="982"/>
      <c r="J178" s="982"/>
      <c r="K178" s="982"/>
      <c r="L178" s="982"/>
    </row>
    <row r="179" spans="1:14" ht="48" customHeight="1" x14ac:dyDescent="0.2">
      <c r="A179" s="67"/>
      <c r="B179" s="107" t="s">
        <v>2029</v>
      </c>
      <c r="C179" s="981" t="s">
        <v>1984</v>
      </c>
      <c r="D179" s="982"/>
      <c r="E179" s="982"/>
      <c r="F179" s="982"/>
      <c r="G179" s="982"/>
      <c r="H179" s="982"/>
      <c r="I179" s="982"/>
      <c r="J179" s="982"/>
      <c r="K179" s="982"/>
      <c r="L179" s="982"/>
      <c r="M179" s="33"/>
      <c r="N179" s="33"/>
    </row>
    <row r="180" spans="1:14" ht="23.25" x14ac:dyDescent="0.35">
      <c r="A180" s="67"/>
      <c r="B180" s="108" t="s">
        <v>23</v>
      </c>
      <c r="C180" s="66" t="s">
        <v>1527</v>
      </c>
      <c r="D180" s="82"/>
      <c r="E180" s="67"/>
      <c r="F180" s="861"/>
      <c r="G180" s="67"/>
      <c r="H180" s="33"/>
      <c r="I180" s="33"/>
      <c r="J180" s="33"/>
      <c r="K180" s="33"/>
      <c r="L180" s="33"/>
      <c r="M180" s="33"/>
      <c r="N180" s="33"/>
    </row>
    <row r="181" spans="1:14" ht="14.25" x14ac:dyDescent="0.2">
      <c r="H181" s="37"/>
      <c r="I181" s="37"/>
      <c r="J181" s="37"/>
      <c r="K181" s="37"/>
      <c r="L181" s="37"/>
      <c r="M181" s="33"/>
      <c r="N181" s="33"/>
    </row>
    <row r="182" spans="1:14" x14ac:dyDescent="0.2">
      <c r="H182" s="42"/>
      <c r="I182" s="33"/>
      <c r="J182" s="153"/>
      <c r="K182" s="33"/>
      <c r="L182" s="153"/>
      <c r="M182" s="33"/>
      <c r="N182" s="33"/>
    </row>
    <row r="183" spans="1:14" ht="14.25" x14ac:dyDescent="0.2">
      <c r="C183" s="158"/>
      <c r="H183" s="42"/>
      <c r="I183" s="42"/>
      <c r="J183" s="153"/>
      <c r="K183" s="42"/>
      <c r="L183" s="153"/>
      <c r="M183" s="33"/>
      <c r="N183" s="33"/>
    </row>
    <row r="184" spans="1:14" ht="14.25" x14ac:dyDescent="0.2">
      <c r="C184" s="38"/>
      <c r="H184" s="87"/>
      <c r="I184" s="87"/>
      <c r="J184" s="153"/>
      <c r="K184" s="87"/>
      <c r="L184" s="153"/>
    </row>
    <row r="185" spans="1:14" x14ac:dyDescent="0.2">
      <c r="H185" s="42"/>
      <c r="I185" s="42"/>
      <c r="J185" s="153"/>
      <c r="K185" s="42"/>
      <c r="L185" s="153"/>
    </row>
    <row r="186" spans="1:14" ht="15" x14ac:dyDescent="0.25">
      <c r="H186" s="152"/>
      <c r="I186" s="152"/>
      <c r="J186" s="152"/>
      <c r="K186" s="152"/>
      <c r="L186" s="152"/>
    </row>
    <row r="188" spans="1:14" ht="14.25" x14ac:dyDescent="0.2">
      <c r="H188" s="148"/>
      <c r="I188" s="148"/>
      <c r="J188" s="148"/>
      <c r="K188" s="148"/>
      <c r="L188" s="148"/>
    </row>
    <row r="192" spans="1:14" ht="15.75" x14ac:dyDescent="0.25">
      <c r="H192" s="7"/>
      <c r="I192" s="7"/>
      <c r="J192" s="7"/>
      <c r="K192" s="7"/>
      <c r="L192" s="7"/>
    </row>
    <row r="196" spans="6:12" ht="15.75" x14ac:dyDescent="0.25">
      <c r="H196" s="159"/>
      <c r="I196" s="159"/>
      <c r="J196" s="159"/>
      <c r="K196" s="159"/>
      <c r="L196" s="159"/>
    </row>
    <row r="197" spans="6:12" x14ac:dyDescent="0.2">
      <c r="F197" s="862"/>
      <c r="G197" s="2"/>
      <c r="H197" s="2"/>
      <c r="I197" s="2"/>
      <c r="J197" s="2"/>
    </row>
    <row r="199" spans="6:12" ht="12.75" customHeight="1" x14ac:dyDescent="0.2">
      <c r="F199" s="862"/>
      <c r="G199" s="2"/>
      <c r="H199" s="2"/>
      <c r="I199" s="2"/>
      <c r="J199" s="2"/>
    </row>
    <row r="201" spans="6:12" x14ac:dyDescent="0.2">
      <c r="F201" s="862"/>
      <c r="G201" s="2"/>
      <c r="H201" s="2"/>
      <c r="I201" s="2"/>
      <c r="J201" s="2"/>
    </row>
    <row r="204" spans="6:12" ht="14.25" x14ac:dyDescent="0.2">
      <c r="H204" s="38"/>
      <c r="I204" s="38"/>
      <c r="J204" s="38"/>
      <c r="K204" s="38"/>
      <c r="L204" s="38"/>
    </row>
  </sheetData>
  <mergeCells count="31">
    <mergeCell ref="K5:L7"/>
    <mergeCell ref="C176:H176"/>
    <mergeCell ref="N79:O79"/>
    <mergeCell ref="A94:A112"/>
    <mergeCell ref="A114:A149"/>
    <mergeCell ref="B142:B145"/>
    <mergeCell ref="B146:B148"/>
    <mergeCell ref="A43:A92"/>
    <mergeCell ref="B44:B46"/>
    <mergeCell ref="B47:B50"/>
    <mergeCell ref="B51:B54"/>
    <mergeCell ref="B55:B57"/>
    <mergeCell ref="B70:B72"/>
    <mergeCell ref="B73:B74"/>
    <mergeCell ref="A155:A157"/>
    <mergeCell ref="A161:A164"/>
    <mergeCell ref="A1:K1"/>
    <mergeCell ref="A3:K3"/>
    <mergeCell ref="C179:L179"/>
    <mergeCell ref="C178:L178"/>
    <mergeCell ref="C177:L177"/>
    <mergeCell ref="C175:L175"/>
    <mergeCell ref="A10:A42"/>
    <mergeCell ref="A5:A8"/>
    <mergeCell ref="B5:C8"/>
    <mergeCell ref="D5:D8"/>
    <mergeCell ref="E5:E8"/>
    <mergeCell ref="B9:C9"/>
    <mergeCell ref="F5:F8"/>
    <mergeCell ref="G5:H7"/>
    <mergeCell ref="I5:J7"/>
  </mergeCells>
  <pageMargins left="0.74803149606299213" right="0.15748031496062992" top="0.6692913385826772" bottom="0.39370078740157483" header="0.51181102362204722" footer="0.23622047244094491"/>
  <pageSetup paperSize="9" scale="54"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zoomScaleNormal="100" zoomScaleSheetLayoutView="85" workbookViewId="0">
      <pane xSplit="2" ySplit="8" topLeftCell="C9" activePane="bottomRight" state="frozen"/>
      <selection activeCell="C43" sqref="C43"/>
      <selection pane="topRight" activeCell="C43" sqref="C43"/>
      <selection pane="bottomLeft" activeCell="C43" sqref="C43"/>
      <selection pane="bottomRight" activeCell="I26" sqref="I26"/>
    </sheetView>
  </sheetViews>
  <sheetFormatPr defaultRowHeight="12.75" x14ac:dyDescent="0.2"/>
  <cols>
    <col min="1" max="1" width="6" customWidth="1"/>
    <col min="2" max="2" width="41.42578125" customWidth="1"/>
    <col min="3" max="3" width="14.140625" customWidth="1"/>
    <col min="4" max="4" width="5.140625" bestFit="1" customWidth="1"/>
    <col min="5" max="5" width="11.85546875" bestFit="1" customWidth="1"/>
    <col min="6" max="6" width="5.140625" bestFit="1" customWidth="1"/>
    <col min="7" max="9" width="11.85546875" bestFit="1" customWidth="1"/>
    <col min="10" max="10" width="22" customWidth="1"/>
    <col min="11" max="11" width="9.7109375" customWidth="1"/>
    <col min="13" max="13" width="10.5703125" customWidth="1"/>
    <col min="14" max="15" width="11.7109375" customWidth="1"/>
    <col min="16" max="16" width="10.42578125" customWidth="1"/>
    <col min="257" max="257" width="6" customWidth="1"/>
    <col min="258" max="258" width="41.42578125" customWidth="1"/>
    <col min="259" max="259" width="14.140625" customWidth="1"/>
    <col min="260" max="260" width="5.28515625" customWidth="1"/>
    <col min="261" max="261" width="11.85546875" bestFit="1" customWidth="1"/>
    <col min="262" max="262" width="5.140625" bestFit="1" customWidth="1"/>
    <col min="263" max="265" width="11.85546875" bestFit="1" customWidth="1"/>
    <col min="266" max="266" width="22" customWidth="1"/>
    <col min="267" max="267" width="9.7109375" customWidth="1"/>
    <col min="269" max="269" width="5.85546875" customWidth="1"/>
    <col min="270" max="271" width="11.7109375" customWidth="1"/>
    <col min="272" max="272" width="10.42578125" customWidth="1"/>
    <col min="513" max="513" width="6" customWidth="1"/>
    <col min="514" max="514" width="41.42578125" customWidth="1"/>
    <col min="515" max="515" width="14.140625" customWidth="1"/>
    <col min="516" max="516" width="5.28515625" customWidth="1"/>
    <col min="517" max="517" width="11.85546875" bestFit="1" customWidth="1"/>
    <col min="518" max="518" width="5.140625" bestFit="1" customWidth="1"/>
    <col min="519" max="521" width="11.85546875" bestFit="1" customWidth="1"/>
    <col min="522" max="522" width="22" customWidth="1"/>
    <col min="523" max="523" width="9.7109375" customWidth="1"/>
    <col min="525" max="525" width="5.85546875" customWidth="1"/>
    <col min="526" max="527" width="11.7109375" customWidth="1"/>
    <col min="528" max="528" width="10.42578125" customWidth="1"/>
    <col min="769" max="769" width="6" customWidth="1"/>
    <col min="770" max="770" width="41.42578125" customWidth="1"/>
    <col min="771" max="771" width="14.140625" customWidth="1"/>
    <col min="772" max="772" width="5.28515625" customWidth="1"/>
    <col min="773" max="773" width="11.85546875" bestFit="1" customWidth="1"/>
    <col min="774" max="774" width="5.140625" bestFit="1" customWidth="1"/>
    <col min="775" max="777" width="11.85546875" bestFit="1" customWidth="1"/>
    <col min="778" max="778" width="22" customWidth="1"/>
    <col min="779" max="779" width="9.7109375" customWidth="1"/>
    <col min="781" max="781" width="5.85546875" customWidth="1"/>
    <col min="782" max="783" width="11.7109375" customWidth="1"/>
    <col min="784" max="784" width="10.42578125" customWidth="1"/>
    <col min="1025" max="1025" width="6" customWidth="1"/>
    <col min="1026" max="1026" width="41.42578125" customWidth="1"/>
    <col min="1027" max="1027" width="14.140625" customWidth="1"/>
    <col min="1028" max="1028" width="5.28515625" customWidth="1"/>
    <col min="1029" max="1029" width="11.85546875" bestFit="1" customWidth="1"/>
    <col min="1030" max="1030" width="5.140625" bestFit="1" customWidth="1"/>
    <col min="1031" max="1033" width="11.85546875" bestFit="1" customWidth="1"/>
    <col min="1034" max="1034" width="22" customWidth="1"/>
    <col min="1035" max="1035" width="9.7109375" customWidth="1"/>
    <col min="1037" max="1037" width="5.85546875" customWidth="1"/>
    <col min="1038" max="1039" width="11.7109375" customWidth="1"/>
    <col min="1040" max="1040" width="10.42578125" customWidth="1"/>
    <col min="1281" max="1281" width="6" customWidth="1"/>
    <col min="1282" max="1282" width="41.42578125" customWidth="1"/>
    <col min="1283" max="1283" width="14.140625" customWidth="1"/>
    <col min="1284" max="1284" width="5.28515625" customWidth="1"/>
    <col min="1285" max="1285" width="11.85546875" bestFit="1" customWidth="1"/>
    <col min="1286" max="1286" width="5.140625" bestFit="1" customWidth="1"/>
    <col min="1287" max="1289" width="11.85546875" bestFit="1" customWidth="1"/>
    <col min="1290" max="1290" width="22" customWidth="1"/>
    <col min="1291" max="1291" width="9.7109375" customWidth="1"/>
    <col min="1293" max="1293" width="5.85546875" customWidth="1"/>
    <col min="1294" max="1295" width="11.7109375" customWidth="1"/>
    <col min="1296" max="1296" width="10.42578125" customWidth="1"/>
    <col min="1537" max="1537" width="6" customWidth="1"/>
    <col min="1538" max="1538" width="41.42578125" customWidth="1"/>
    <col min="1539" max="1539" width="14.140625" customWidth="1"/>
    <col min="1540" max="1540" width="5.28515625" customWidth="1"/>
    <col min="1541" max="1541" width="11.85546875" bestFit="1" customWidth="1"/>
    <col min="1542" max="1542" width="5.140625" bestFit="1" customWidth="1"/>
    <col min="1543" max="1545" width="11.85546875" bestFit="1" customWidth="1"/>
    <col min="1546" max="1546" width="22" customWidth="1"/>
    <col min="1547" max="1547" width="9.7109375" customWidth="1"/>
    <col min="1549" max="1549" width="5.85546875" customWidth="1"/>
    <col min="1550" max="1551" width="11.7109375" customWidth="1"/>
    <col min="1552" max="1552" width="10.42578125" customWidth="1"/>
    <col min="1793" max="1793" width="6" customWidth="1"/>
    <col min="1794" max="1794" width="41.42578125" customWidth="1"/>
    <col min="1795" max="1795" width="14.140625" customWidth="1"/>
    <col min="1796" max="1796" width="5.28515625" customWidth="1"/>
    <col min="1797" max="1797" width="11.85546875" bestFit="1" customWidth="1"/>
    <col min="1798" max="1798" width="5.140625" bestFit="1" customWidth="1"/>
    <col min="1799" max="1801" width="11.85546875" bestFit="1" customWidth="1"/>
    <col min="1802" max="1802" width="22" customWidth="1"/>
    <col min="1803" max="1803" width="9.7109375" customWidth="1"/>
    <col min="1805" max="1805" width="5.85546875" customWidth="1"/>
    <col min="1806" max="1807" width="11.7109375" customWidth="1"/>
    <col min="1808" max="1808" width="10.42578125" customWidth="1"/>
    <col min="2049" max="2049" width="6" customWidth="1"/>
    <col min="2050" max="2050" width="41.42578125" customWidth="1"/>
    <col min="2051" max="2051" width="14.140625" customWidth="1"/>
    <col min="2052" max="2052" width="5.28515625" customWidth="1"/>
    <col min="2053" max="2053" width="11.85546875" bestFit="1" customWidth="1"/>
    <col min="2054" max="2054" width="5.140625" bestFit="1" customWidth="1"/>
    <col min="2055" max="2057" width="11.85546875" bestFit="1" customWidth="1"/>
    <col min="2058" max="2058" width="22" customWidth="1"/>
    <col min="2059" max="2059" width="9.7109375" customWidth="1"/>
    <col min="2061" max="2061" width="5.85546875" customWidth="1"/>
    <col min="2062" max="2063" width="11.7109375" customWidth="1"/>
    <col min="2064" max="2064" width="10.42578125" customWidth="1"/>
    <col min="2305" max="2305" width="6" customWidth="1"/>
    <col min="2306" max="2306" width="41.42578125" customWidth="1"/>
    <col min="2307" max="2307" width="14.140625" customWidth="1"/>
    <col min="2308" max="2308" width="5.28515625" customWidth="1"/>
    <col min="2309" max="2309" width="11.85546875" bestFit="1" customWidth="1"/>
    <col min="2310" max="2310" width="5.140625" bestFit="1" customWidth="1"/>
    <col min="2311" max="2313" width="11.85546875" bestFit="1" customWidth="1"/>
    <col min="2314" max="2314" width="22" customWidth="1"/>
    <col min="2315" max="2315" width="9.7109375" customWidth="1"/>
    <col min="2317" max="2317" width="5.85546875" customWidth="1"/>
    <col min="2318" max="2319" width="11.7109375" customWidth="1"/>
    <col min="2320" max="2320" width="10.42578125" customWidth="1"/>
    <col min="2561" max="2561" width="6" customWidth="1"/>
    <col min="2562" max="2562" width="41.42578125" customWidth="1"/>
    <col min="2563" max="2563" width="14.140625" customWidth="1"/>
    <col min="2564" max="2564" width="5.28515625" customWidth="1"/>
    <col min="2565" max="2565" width="11.85546875" bestFit="1" customWidth="1"/>
    <col min="2566" max="2566" width="5.140625" bestFit="1" customWidth="1"/>
    <col min="2567" max="2569" width="11.85546875" bestFit="1" customWidth="1"/>
    <col min="2570" max="2570" width="22" customWidth="1"/>
    <col min="2571" max="2571" width="9.7109375" customWidth="1"/>
    <col min="2573" max="2573" width="5.85546875" customWidth="1"/>
    <col min="2574" max="2575" width="11.7109375" customWidth="1"/>
    <col min="2576" max="2576" width="10.42578125" customWidth="1"/>
    <col min="2817" max="2817" width="6" customWidth="1"/>
    <col min="2818" max="2818" width="41.42578125" customWidth="1"/>
    <col min="2819" max="2819" width="14.140625" customWidth="1"/>
    <col min="2820" max="2820" width="5.28515625" customWidth="1"/>
    <col min="2821" max="2821" width="11.85546875" bestFit="1" customWidth="1"/>
    <col min="2822" max="2822" width="5.140625" bestFit="1" customWidth="1"/>
    <col min="2823" max="2825" width="11.85546875" bestFit="1" customWidth="1"/>
    <col min="2826" max="2826" width="22" customWidth="1"/>
    <col min="2827" max="2827" width="9.7109375" customWidth="1"/>
    <col min="2829" max="2829" width="5.85546875" customWidth="1"/>
    <col min="2830" max="2831" width="11.7109375" customWidth="1"/>
    <col min="2832" max="2832" width="10.42578125" customWidth="1"/>
    <col min="3073" max="3073" width="6" customWidth="1"/>
    <col min="3074" max="3074" width="41.42578125" customWidth="1"/>
    <col min="3075" max="3075" width="14.140625" customWidth="1"/>
    <col min="3076" max="3076" width="5.28515625" customWidth="1"/>
    <col min="3077" max="3077" width="11.85546875" bestFit="1" customWidth="1"/>
    <col min="3078" max="3078" width="5.140625" bestFit="1" customWidth="1"/>
    <col min="3079" max="3081" width="11.85546875" bestFit="1" customWidth="1"/>
    <col min="3082" max="3082" width="22" customWidth="1"/>
    <col min="3083" max="3083" width="9.7109375" customWidth="1"/>
    <col min="3085" max="3085" width="5.85546875" customWidth="1"/>
    <col min="3086" max="3087" width="11.7109375" customWidth="1"/>
    <col min="3088" max="3088" width="10.42578125" customWidth="1"/>
    <col min="3329" max="3329" width="6" customWidth="1"/>
    <col min="3330" max="3330" width="41.42578125" customWidth="1"/>
    <col min="3331" max="3331" width="14.140625" customWidth="1"/>
    <col min="3332" max="3332" width="5.28515625" customWidth="1"/>
    <col min="3333" max="3333" width="11.85546875" bestFit="1" customWidth="1"/>
    <col min="3334" max="3334" width="5.140625" bestFit="1" customWidth="1"/>
    <col min="3335" max="3337" width="11.85546875" bestFit="1" customWidth="1"/>
    <col min="3338" max="3338" width="22" customWidth="1"/>
    <col min="3339" max="3339" width="9.7109375" customWidth="1"/>
    <col min="3341" max="3341" width="5.85546875" customWidth="1"/>
    <col min="3342" max="3343" width="11.7109375" customWidth="1"/>
    <col min="3344" max="3344" width="10.42578125" customWidth="1"/>
    <col min="3585" max="3585" width="6" customWidth="1"/>
    <col min="3586" max="3586" width="41.42578125" customWidth="1"/>
    <col min="3587" max="3587" width="14.140625" customWidth="1"/>
    <col min="3588" max="3588" width="5.28515625" customWidth="1"/>
    <col min="3589" max="3589" width="11.85546875" bestFit="1" customWidth="1"/>
    <col min="3590" max="3590" width="5.140625" bestFit="1" customWidth="1"/>
    <col min="3591" max="3593" width="11.85546875" bestFit="1" customWidth="1"/>
    <col min="3594" max="3594" width="22" customWidth="1"/>
    <col min="3595" max="3595" width="9.7109375" customWidth="1"/>
    <col min="3597" max="3597" width="5.85546875" customWidth="1"/>
    <col min="3598" max="3599" width="11.7109375" customWidth="1"/>
    <col min="3600" max="3600" width="10.42578125" customWidth="1"/>
    <col min="3841" max="3841" width="6" customWidth="1"/>
    <col min="3842" max="3842" width="41.42578125" customWidth="1"/>
    <col min="3843" max="3843" width="14.140625" customWidth="1"/>
    <col min="3844" max="3844" width="5.28515625" customWidth="1"/>
    <col min="3845" max="3845" width="11.85546875" bestFit="1" customWidth="1"/>
    <col min="3846" max="3846" width="5.140625" bestFit="1" customWidth="1"/>
    <col min="3847" max="3849" width="11.85546875" bestFit="1" customWidth="1"/>
    <col min="3850" max="3850" width="22" customWidth="1"/>
    <col min="3851" max="3851" width="9.7109375" customWidth="1"/>
    <col min="3853" max="3853" width="5.85546875" customWidth="1"/>
    <col min="3854" max="3855" width="11.7109375" customWidth="1"/>
    <col min="3856" max="3856" width="10.42578125" customWidth="1"/>
    <col min="4097" max="4097" width="6" customWidth="1"/>
    <col min="4098" max="4098" width="41.42578125" customWidth="1"/>
    <col min="4099" max="4099" width="14.140625" customWidth="1"/>
    <col min="4100" max="4100" width="5.28515625" customWidth="1"/>
    <col min="4101" max="4101" width="11.85546875" bestFit="1" customWidth="1"/>
    <col min="4102" max="4102" width="5.140625" bestFit="1" customWidth="1"/>
    <col min="4103" max="4105" width="11.85546875" bestFit="1" customWidth="1"/>
    <col min="4106" max="4106" width="22" customWidth="1"/>
    <col min="4107" max="4107" width="9.7109375" customWidth="1"/>
    <col min="4109" max="4109" width="5.85546875" customWidth="1"/>
    <col min="4110" max="4111" width="11.7109375" customWidth="1"/>
    <col min="4112" max="4112" width="10.42578125" customWidth="1"/>
    <col min="4353" max="4353" width="6" customWidth="1"/>
    <col min="4354" max="4354" width="41.42578125" customWidth="1"/>
    <col min="4355" max="4355" width="14.140625" customWidth="1"/>
    <col min="4356" max="4356" width="5.28515625" customWidth="1"/>
    <col min="4357" max="4357" width="11.85546875" bestFit="1" customWidth="1"/>
    <col min="4358" max="4358" width="5.140625" bestFit="1" customWidth="1"/>
    <col min="4359" max="4361" width="11.85546875" bestFit="1" customWidth="1"/>
    <col min="4362" max="4362" width="22" customWidth="1"/>
    <col min="4363" max="4363" width="9.7109375" customWidth="1"/>
    <col min="4365" max="4365" width="5.85546875" customWidth="1"/>
    <col min="4366" max="4367" width="11.7109375" customWidth="1"/>
    <col min="4368" max="4368" width="10.42578125" customWidth="1"/>
    <col min="4609" max="4609" width="6" customWidth="1"/>
    <col min="4610" max="4610" width="41.42578125" customWidth="1"/>
    <col min="4611" max="4611" width="14.140625" customWidth="1"/>
    <col min="4612" max="4612" width="5.28515625" customWidth="1"/>
    <col min="4613" max="4613" width="11.85546875" bestFit="1" customWidth="1"/>
    <col min="4614" max="4614" width="5.140625" bestFit="1" customWidth="1"/>
    <col min="4615" max="4617" width="11.85546875" bestFit="1" customWidth="1"/>
    <col min="4618" max="4618" width="22" customWidth="1"/>
    <col min="4619" max="4619" width="9.7109375" customWidth="1"/>
    <col min="4621" max="4621" width="5.85546875" customWidth="1"/>
    <col min="4622" max="4623" width="11.7109375" customWidth="1"/>
    <col min="4624" max="4624" width="10.42578125" customWidth="1"/>
    <col min="4865" max="4865" width="6" customWidth="1"/>
    <col min="4866" max="4866" width="41.42578125" customWidth="1"/>
    <col min="4867" max="4867" width="14.140625" customWidth="1"/>
    <col min="4868" max="4868" width="5.28515625" customWidth="1"/>
    <col min="4869" max="4869" width="11.85546875" bestFit="1" customWidth="1"/>
    <col min="4870" max="4870" width="5.140625" bestFit="1" customWidth="1"/>
    <col min="4871" max="4873" width="11.85546875" bestFit="1" customWidth="1"/>
    <col min="4874" max="4874" width="22" customWidth="1"/>
    <col min="4875" max="4875" width="9.7109375" customWidth="1"/>
    <col min="4877" max="4877" width="5.85546875" customWidth="1"/>
    <col min="4878" max="4879" width="11.7109375" customWidth="1"/>
    <col min="4880" max="4880" width="10.42578125" customWidth="1"/>
    <col min="5121" max="5121" width="6" customWidth="1"/>
    <col min="5122" max="5122" width="41.42578125" customWidth="1"/>
    <col min="5123" max="5123" width="14.140625" customWidth="1"/>
    <col min="5124" max="5124" width="5.28515625" customWidth="1"/>
    <col min="5125" max="5125" width="11.85546875" bestFit="1" customWidth="1"/>
    <col min="5126" max="5126" width="5.140625" bestFit="1" customWidth="1"/>
    <col min="5127" max="5129" width="11.85546875" bestFit="1" customWidth="1"/>
    <col min="5130" max="5130" width="22" customWidth="1"/>
    <col min="5131" max="5131" width="9.7109375" customWidth="1"/>
    <col min="5133" max="5133" width="5.85546875" customWidth="1"/>
    <col min="5134" max="5135" width="11.7109375" customWidth="1"/>
    <col min="5136" max="5136" width="10.42578125" customWidth="1"/>
    <col min="5377" max="5377" width="6" customWidth="1"/>
    <col min="5378" max="5378" width="41.42578125" customWidth="1"/>
    <col min="5379" max="5379" width="14.140625" customWidth="1"/>
    <col min="5380" max="5380" width="5.28515625" customWidth="1"/>
    <col min="5381" max="5381" width="11.85546875" bestFit="1" customWidth="1"/>
    <col min="5382" max="5382" width="5.140625" bestFit="1" customWidth="1"/>
    <col min="5383" max="5385" width="11.85546875" bestFit="1" customWidth="1"/>
    <col min="5386" max="5386" width="22" customWidth="1"/>
    <col min="5387" max="5387" width="9.7109375" customWidth="1"/>
    <col min="5389" max="5389" width="5.85546875" customWidth="1"/>
    <col min="5390" max="5391" width="11.7109375" customWidth="1"/>
    <col min="5392" max="5392" width="10.42578125" customWidth="1"/>
    <col min="5633" max="5633" width="6" customWidth="1"/>
    <col min="5634" max="5634" width="41.42578125" customWidth="1"/>
    <col min="5635" max="5635" width="14.140625" customWidth="1"/>
    <col min="5636" max="5636" width="5.28515625" customWidth="1"/>
    <col min="5637" max="5637" width="11.85546875" bestFit="1" customWidth="1"/>
    <col min="5638" max="5638" width="5.140625" bestFit="1" customWidth="1"/>
    <col min="5639" max="5641" width="11.85546875" bestFit="1" customWidth="1"/>
    <col min="5642" max="5642" width="22" customWidth="1"/>
    <col min="5643" max="5643" width="9.7109375" customWidth="1"/>
    <col min="5645" max="5645" width="5.85546875" customWidth="1"/>
    <col min="5646" max="5647" width="11.7109375" customWidth="1"/>
    <col min="5648" max="5648" width="10.42578125" customWidth="1"/>
    <col min="5889" max="5889" width="6" customWidth="1"/>
    <col min="5890" max="5890" width="41.42578125" customWidth="1"/>
    <col min="5891" max="5891" width="14.140625" customWidth="1"/>
    <col min="5892" max="5892" width="5.28515625" customWidth="1"/>
    <col min="5893" max="5893" width="11.85546875" bestFit="1" customWidth="1"/>
    <col min="5894" max="5894" width="5.140625" bestFit="1" customWidth="1"/>
    <col min="5895" max="5897" width="11.85546875" bestFit="1" customWidth="1"/>
    <col min="5898" max="5898" width="22" customWidth="1"/>
    <col min="5899" max="5899" width="9.7109375" customWidth="1"/>
    <col min="5901" max="5901" width="5.85546875" customWidth="1"/>
    <col min="5902" max="5903" width="11.7109375" customWidth="1"/>
    <col min="5904" max="5904" width="10.42578125" customWidth="1"/>
    <col min="6145" max="6145" width="6" customWidth="1"/>
    <col min="6146" max="6146" width="41.42578125" customWidth="1"/>
    <col min="6147" max="6147" width="14.140625" customWidth="1"/>
    <col min="6148" max="6148" width="5.28515625" customWidth="1"/>
    <col min="6149" max="6149" width="11.85546875" bestFit="1" customWidth="1"/>
    <col min="6150" max="6150" width="5.140625" bestFit="1" customWidth="1"/>
    <col min="6151" max="6153" width="11.85546875" bestFit="1" customWidth="1"/>
    <col min="6154" max="6154" width="22" customWidth="1"/>
    <col min="6155" max="6155" width="9.7109375" customWidth="1"/>
    <col min="6157" max="6157" width="5.85546875" customWidth="1"/>
    <col min="6158" max="6159" width="11.7109375" customWidth="1"/>
    <col min="6160" max="6160" width="10.42578125" customWidth="1"/>
    <col min="6401" max="6401" width="6" customWidth="1"/>
    <col min="6402" max="6402" width="41.42578125" customWidth="1"/>
    <col min="6403" max="6403" width="14.140625" customWidth="1"/>
    <col min="6404" max="6404" width="5.28515625" customWidth="1"/>
    <col min="6405" max="6405" width="11.85546875" bestFit="1" customWidth="1"/>
    <col min="6406" max="6406" width="5.140625" bestFit="1" customWidth="1"/>
    <col min="6407" max="6409" width="11.85546875" bestFit="1" customWidth="1"/>
    <col min="6410" max="6410" width="22" customWidth="1"/>
    <col min="6411" max="6411" width="9.7109375" customWidth="1"/>
    <col min="6413" max="6413" width="5.85546875" customWidth="1"/>
    <col min="6414" max="6415" width="11.7109375" customWidth="1"/>
    <col min="6416" max="6416" width="10.42578125" customWidth="1"/>
    <col min="6657" max="6657" width="6" customWidth="1"/>
    <col min="6658" max="6658" width="41.42578125" customWidth="1"/>
    <col min="6659" max="6659" width="14.140625" customWidth="1"/>
    <col min="6660" max="6660" width="5.28515625" customWidth="1"/>
    <col min="6661" max="6661" width="11.85546875" bestFit="1" customWidth="1"/>
    <col min="6662" max="6662" width="5.140625" bestFit="1" customWidth="1"/>
    <col min="6663" max="6665" width="11.85546875" bestFit="1" customWidth="1"/>
    <col min="6666" max="6666" width="22" customWidth="1"/>
    <col min="6667" max="6667" width="9.7109375" customWidth="1"/>
    <col min="6669" max="6669" width="5.85546875" customWidth="1"/>
    <col min="6670" max="6671" width="11.7109375" customWidth="1"/>
    <col min="6672" max="6672" width="10.42578125" customWidth="1"/>
    <col min="6913" max="6913" width="6" customWidth="1"/>
    <col min="6914" max="6914" width="41.42578125" customWidth="1"/>
    <col min="6915" max="6915" width="14.140625" customWidth="1"/>
    <col min="6916" max="6916" width="5.28515625" customWidth="1"/>
    <col min="6917" max="6917" width="11.85546875" bestFit="1" customWidth="1"/>
    <col min="6918" max="6918" width="5.140625" bestFit="1" customWidth="1"/>
    <col min="6919" max="6921" width="11.85546875" bestFit="1" customWidth="1"/>
    <col min="6922" max="6922" width="22" customWidth="1"/>
    <col min="6923" max="6923" width="9.7109375" customWidth="1"/>
    <col min="6925" max="6925" width="5.85546875" customWidth="1"/>
    <col min="6926" max="6927" width="11.7109375" customWidth="1"/>
    <col min="6928" max="6928" width="10.42578125" customWidth="1"/>
    <col min="7169" max="7169" width="6" customWidth="1"/>
    <col min="7170" max="7170" width="41.42578125" customWidth="1"/>
    <col min="7171" max="7171" width="14.140625" customWidth="1"/>
    <col min="7172" max="7172" width="5.28515625" customWidth="1"/>
    <col min="7173" max="7173" width="11.85546875" bestFit="1" customWidth="1"/>
    <col min="7174" max="7174" width="5.140625" bestFit="1" customWidth="1"/>
    <col min="7175" max="7177" width="11.85546875" bestFit="1" customWidth="1"/>
    <col min="7178" max="7178" width="22" customWidth="1"/>
    <col min="7179" max="7179" width="9.7109375" customWidth="1"/>
    <col min="7181" max="7181" width="5.85546875" customWidth="1"/>
    <col min="7182" max="7183" width="11.7109375" customWidth="1"/>
    <col min="7184" max="7184" width="10.42578125" customWidth="1"/>
    <col min="7425" max="7425" width="6" customWidth="1"/>
    <col min="7426" max="7426" width="41.42578125" customWidth="1"/>
    <col min="7427" max="7427" width="14.140625" customWidth="1"/>
    <col min="7428" max="7428" width="5.28515625" customWidth="1"/>
    <col min="7429" max="7429" width="11.85546875" bestFit="1" customWidth="1"/>
    <col min="7430" max="7430" width="5.140625" bestFit="1" customWidth="1"/>
    <col min="7431" max="7433" width="11.85546875" bestFit="1" customWidth="1"/>
    <col min="7434" max="7434" width="22" customWidth="1"/>
    <col min="7435" max="7435" width="9.7109375" customWidth="1"/>
    <col min="7437" max="7437" width="5.85546875" customWidth="1"/>
    <col min="7438" max="7439" width="11.7109375" customWidth="1"/>
    <col min="7440" max="7440" width="10.42578125" customWidth="1"/>
    <col min="7681" max="7681" width="6" customWidth="1"/>
    <col min="7682" max="7682" width="41.42578125" customWidth="1"/>
    <col min="7683" max="7683" width="14.140625" customWidth="1"/>
    <col min="7684" max="7684" width="5.28515625" customWidth="1"/>
    <col min="7685" max="7685" width="11.85546875" bestFit="1" customWidth="1"/>
    <col min="7686" max="7686" width="5.140625" bestFit="1" customWidth="1"/>
    <col min="7687" max="7689" width="11.85546875" bestFit="1" customWidth="1"/>
    <col min="7690" max="7690" width="22" customWidth="1"/>
    <col min="7691" max="7691" width="9.7109375" customWidth="1"/>
    <col min="7693" max="7693" width="5.85546875" customWidth="1"/>
    <col min="7694" max="7695" width="11.7109375" customWidth="1"/>
    <col min="7696" max="7696" width="10.42578125" customWidth="1"/>
    <col min="7937" max="7937" width="6" customWidth="1"/>
    <col min="7938" max="7938" width="41.42578125" customWidth="1"/>
    <col min="7939" max="7939" width="14.140625" customWidth="1"/>
    <col min="7940" max="7940" width="5.28515625" customWidth="1"/>
    <col min="7941" max="7941" width="11.85546875" bestFit="1" customWidth="1"/>
    <col min="7942" max="7942" width="5.140625" bestFit="1" customWidth="1"/>
    <col min="7943" max="7945" width="11.85546875" bestFit="1" customWidth="1"/>
    <col min="7946" max="7946" width="22" customWidth="1"/>
    <col min="7947" max="7947" width="9.7109375" customWidth="1"/>
    <col min="7949" max="7949" width="5.85546875" customWidth="1"/>
    <col min="7950" max="7951" width="11.7109375" customWidth="1"/>
    <col min="7952" max="7952" width="10.42578125" customWidth="1"/>
    <col min="8193" max="8193" width="6" customWidth="1"/>
    <col min="8194" max="8194" width="41.42578125" customWidth="1"/>
    <col min="8195" max="8195" width="14.140625" customWidth="1"/>
    <col min="8196" max="8196" width="5.28515625" customWidth="1"/>
    <col min="8197" max="8197" width="11.85546875" bestFit="1" customWidth="1"/>
    <col min="8198" max="8198" width="5.140625" bestFit="1" customWidth="1"/>
    <col min="8199" max="8201" width="11.85546875" bestFit="1" customWidth="1"/>
    <col min="8202" max="8202" width="22" customWidth="1"/>
    <col min="8203" max="8203" width="9.7109375" customWidth="1"/>
    <col min="8205" max="8205" width="5.85546875" customWidth="1"/>
    <col min="8206" max="8207" width="11.7109375" customWidth="1"/>
    <col min="8208" max="8208" width="10.42578125" customWidth="1"/>
    <col min="8449" max="8449" width="6" customWidth="1"/>
    <col min="8450" max="8450" width="41.42578125" customWidth="1"/>
    <col min="8451" max="8451" width="14.140625" customWidth="1"/>
    <col min="8452" max="8452" width="5.28515625" customWidth="1"/>
    <col min="8453" max="8453" width="11.85546875" bestFit="1" customWidth="1"/>
    <col min="8454" max="8454" width="5.140625" bestFit="1" customWidth="1"/>
    <col min="8455" max="8457" width="11.85546875" bestFit="1" customWidth="1"/>
    <col min="8458" max="8458" width="22" customWidth="1"/>
    <col min="8459" max="8459" width="9.7109375" customWidth="1"/>
    <col min="8461" max="8461" width="5.85546875" customWidth="1"/>
    <col min="8462" max="8463" width="11.7109375" customWidth="1"/>
    <col min="8464" max="8464" width="10.42578125" customWidth="1"/>
    <col min="8705" max="8705" width="6" customWidth="1"/>
    <col min="8706" max="8706" width="41.42578125" customWidth="1"/>
    <col min="8707" max="8707" width="14.140625" customWidth="1"/>
    <col min="8708" max="8708" width="5.28515625" customWidth="1"/>
    <col min="8709" max="8709" width="11.85546875" bestFit="1" customWidth="1"/>
    <col min="8710" max="8710" width="5.140625" bestFit="1" customWidth="1"/>
    <col min="8711" max="8713" width="11.85546875" bestFit="1" customWidth="1"/>
    <col min="8714" max="8714" width="22" customWidth="1"/>
    <col min="8715" max="8715" width="9.7109375" customWidth="1"/>
    <col min="8717" max="8717" width="5.85546875" customWidth="1"/>
    <col min="8718" max="8719" width="11.7109375" customWidth="1"/>
    <col min="8720" max="8720" width="10.42578125" customWidth="1"/>
    <col min="8961" max="8961" width="6" customWidth="1"/>
    <col min="8962" max="8962" width="41.42578125" customWidth="1"/>
    <col min="8963" max="8963" width="14.140625" customWidth="1"/>
    <col min="8964" max="8964" width="5.28515625" customWidth="1"/>
    <col min="8965" max="8965" width="11.85546875" bestFit="1" customWidth="1"/>
    <col min="8966" max="8966" width="5.140625" bestFit="1" customWidth="1"/>
    <col min="8967" max="8969" width="11.85546875" bestFit="1" customWidth="1"/>
    <col min="8970" max="8970" width="22" customWidth="1"/>
    <col min="8971" max="8971" width="9.7109375" customWidth="1"/>
    <col min="8973" max="8973" width="5.85546875" customWidth="1"/>
    <col min="8974" max="8975" width="11.7109375" customWidth="1"/>
    <col min="8976" max="8976" width="10.42578125" customWidth="1"/>
    <col min="9217" max="9217" width="6" customWidth="1"/>
    <col min="9218" max="9218" width="41.42578125" customWidth="1"/>
    <col min="9219" max="9219" width="14.140625" customWidth="1"/>
    <col min="9220" max="9220" width="5.28515625" customWidth="1"/>
    <col min="9221" max="9221" width="11.85546875" bestFit="1" customWidth="1"/>
    <col min="9222" max="9222" width="5.140625" bestFit="1" customWidth="1"/>
    <col min="9223" max="9225" width="11.85546875" bestFit="1" customWidth="1"/>
    <col min="9226" max="9226" width="22" customWidth="1"/>
    <col min="9227" max="9227" width="9.7109375" customWidth="1"/>
    <col min="9229" max="9229" width="5.85546875" customWidth="1"/>
    <col min="9230" max="9231" width="11.7109375" customWidth="1"/>
    <col min="9232" max="9232" width="10.42578125" customWidth="1"/>
    <col min="9473" max="9473" width="6" customWidth="1"/>
    <col min="9474" max="9474" width="41.42578125" customWidth="1"/>
    <col min="9475" max="9475" width="14.140625" customWidth="1"/>
    <col min="9476" max="9476" width="5.28515625" customWidth="1"/>
    <col min="9477" max="9477" width="11.85546875" bestFit="1" customWidth="1"/>
    <col min="9478" max="9478" width="5.140625" bestFit="1" customWidth="1"/>
    <col min="9479" max="9481" width="11.85546875" bestFit="1" customWidth="1"/>
    <col min="9482" max="9482" width="22" customWidth="1"/>
    <col min="9483" max="9483" width="9.7109375" customWidth="1"/>
    <col min="9485" max="9485" width="5.85546875" customWidth="1"/>
    <col min="9486" max="9487" width="11.7109375" customWidth="1"/>
    <col min="9488" max="9488" width="10.42578125" customWidth="1"/>
    <col min="9729" max="9729" width="6" customWidth="1"/>
    <col min="9730" max="9730" width="41.42578125" customWidth="1"/>
    <col min="9731" max="9731" width="14.140625" customWidth="1"/>
    <col min="9732" max="9732" width="5.28515625" customWidth="1"/>
    <col min="9733" max="9733" width="11.85546875" bestFit="1" customWidth="1"/>
    <col min="9734" max="9734" width="5.140625" bestFit="1" customWidth="1"/>
    <col min="9735" max="9737" width="11.85546875" bestFit="1" customWidth="1"/>
    <col min="9738" max="9738" width="22" customWidth="1"/>
    <col min="9739" max="9739" width="9.7109375" customWidth="1"/>
    <col min="9741" max="9741" width="5.85546875" customWidth="1"/>
    <col min="9742" max="9743" width="11.7109375" customWidth="1"/>
    <col min="9744" max="9744" width="10.42578125" customWidth="1"/>
    <col min="9985" max="9985" width="6" customWidth="1"/>
    <col min="9986" max="9986" width="41.42578125" customWidth="1"/>
    <col min="9987" max="9987" width="14.140625" customWidth="1"/>
    <col min="9988" max="9988" width="5.28515625" customWidth="1"/>
    <col min="9989" max="9989" width="11.85546875" bestFit="1" customWidth="1"/>
    <col min="9990" max="9990" width="5.140625" bestFit="1" customWidth="1"/>
    <col min="9991" max="9993" width="11.85546875" bestFit="1" customWidth="1"/>
    <col min="9994" max="9994" width="22" customWidth="1"/>
    <col min="9995" max="9995" width="9.7109375" customWidth="1"/>
    <col min="9997" max="9997" width="5.85546875" customWidth="1"/>
    <col min="9998" max="9999" width="11.7109375" customWidth="1"/>
    <col min="10000" max="10000" width="10.42578125" customWidth="1"/>
    <col min="10241" max="10241" width="6" customWidth="1"/>
    <col min="10242" max="10242" width="41.42578125" customWidth="1"/>
    <col min="10243" max="10243" width="14.140625" customWidth="1"/>
    <col min="10244" max="10244" width="5.28515625" customWidth="1"/>
    <col min="10245" max="10245" width="11.85546875" bestFit="1" customWidth="1"/>
    <col min="10246" max="10246" width="5.140625" bestFit="1" customWidth="1"/>
    <col min="10247" max="10249" width="11.85546875" bestFit="1" customWidth="1"/>
    <col min="10250" max="10250" width="22" customWidth="1"/>
    <col min="10251" max="10251" width="9.7109375" customWidth="1"/>
    <col min="10253" max="10253" width="5.85546875" customWidth="1"/>
    <col min="10254" max="10255" width="11.7109375" customWidth="1"/>
    <col min="10256" max="10256" width="10.42578125" customWidth="1"/>
    <col min="10497" max="10497" width="6" customWidth="1"/>
    <col min="10498" max="10498" width="41.42578125" customWidth="1"/>
    <col min="10499" max="10499" width="14.140625" customWidth="1"/>
    <col min="10500" max="10500" width="5.28515625" customWidth="1"/>
    <col min="10501" max="10501" width="11.85546875" bestFit="1" customWidth="1"/>
    <col min="10502" max="10502" width="5.140625" bestFit="1" customWidth="1"/>
    <col min="10503" max="10505" width="11.85546875" bestFit="1" customWidth="1"/>
    <col min="10506" max="10506" width="22" customWidth="1"/>
    <col min="10507" max="10507" width="9.7109375" customWidth="1"/>
    <col min="10509" max="10509" width="5.85546875" customWidth="1"/>
    <col min="10510" max="10511" width="11.7109375" customWidth="1"/>
    <col min="10512" max="10512" width="10.42578125" customWidth="1"/>
    <col min="10753" max="10753" width="6" customWidth="1"/>
    <col min="10754" max="10754" width="41.42578125" customWidth="1"/>
    <col min="10755" max="10755" width="14.140625" customWidth="1"/>
    <col min="10756" max="10756" width="5.28515625" customWidth="1"/>
    <col min="10757" max="10757" width="11.85546875" bestFit="1" customWidth="1"/>
    <col min="10758" max="10758" width="5.140625" bestFit="1" customWidth="1"/>
    <col min="10759" max="10761" width="11.85546875" bestFit="1" customWidth="1"/>
    <col min="10762" max="10762" width="22" customWidth="1"/>
    <col min="10763" max="10763" width="9.7109375" customWidth="1"/>
    <col min="10765" max="10765" width="5.85546875" customWidth="1"/>
    <col min="10766" max="10767" width="11.7109375" customWidth="1"/>
    <col min="10768" max="10768" width="10.42578125" customWidth="1"/>
    <col min="11009" max="11009" width="6" customWidth="1"/>
    <col min="11010" max="11010" width="41.42578125" customWidth="1"/>
    <col min="11011" max="11011" width="14.140625" customWidth="1"/>
    <col min="11012" max="11012" width="5.28515625" customWidth="1"/>
    <col min="11013" max="11013" width="11.85546875" bestFit="1" customWidth="1"/>
    <col min="11014" max="11014" width="5.140625" bestFit="1" customWidth="1"/>
    <col min="11015" max="11017" width="11.85546875" bestFit="1" customWidth="1"/>
    <col min="11018" max="11018" width="22" customWidth="1"/>
    <col min="11019" max="11019" width="9.7109375" customWidth="1"/>
    <col min="11021" max="11021" width="5.85546875" customWidth="1"/>
    <col min="11022" max="11023" width="11.7109375" customWidth="1"/>
    <col min="11024" max="11024" width="10.42578125" customWidth="1"/>
    <col min="11265" max="11265" width="6" customWidth="1"/>
    <col min="11266" max="11266" width="41.42578125" customWidth="1"/>
    <col min="11267" max="11267" width="14.140625" customWidth="1"/>
    <col min="11268" max="11268" width="5.28515625" customWidth="1"/>
    <col min="11269" max="11269" width="11.85546875" bestFit="1" customWidth="1"/>
    <col min="11270" max="11270" width="5.140625" bestFit="1" customWidth="1"/>
    <col min="11271" max="11273" width="11.85546875" bestFit="1" customWidth="1"/>
    <col min="11274" max="11274" width="22" customWidth="1"/>
    <col min="11275" max="11275" width="9.7109375" customWidth="1"/>
    <col min="11277" max="11277" width="5.85546875" customWidth="1"/>
    <col min="11278" max="11279" width="11.7109375" customWidth="1"/>
    <col min="11280" max="11280" width="10.42578125" customWidth="1"/>
    <col min="11521" max="11521" width="6" customWidth="1"/>
    <col min="11522" max="11522" width="41.42578125" customWidth="1"/>
    <col min="11523" max="11523" width="14.140625" customWidth="1"/>
    <col min="11524" max="11524" width="5.28515625" customWidth="1"/>
    <col min="11525" max="11525" width="11.85546875" bestFit="1" customWidth="1"/>
    <col min="11526" max="11526" width="5.140625" bestFit="1" customWidth="1"/>
    <col min="11527" max="11529" width="11.85546875" bestFit="1" customWidth="1"/>
    <col min="11530" max="11530" width="22" customWidth="1"/>
    <col min="11531" max="11531" width="9.7109375" customWidth="1"/>
    <col min="11533" max="11533" width="5.85546875" customWidth="1"/>
    <col min="11534" max="11535" width="11.7109375" customWidth="1"/>
    <col min="11536" max="11536" width="10.42578125" customWidth="1"/>
    <col min="11777" max="11777" width="6" customWidth="1"/>
    <col min="11778" max="11778" width="41.42578125" customWidth="1"/>
    <col min="11779" max="11779" width="14.140625" customWidth="1"/>
    <col min="11780" max="11780" width="5.28515625" customWidth="1"/>
    <col min="11781" max="11781" width="11.85546875" bestFit="1" customWidth="1"/>
    <col min="11782" max="11782" width="5.140625" bestFit="1" customWidth="1"/>
    <col min="11783" max="11785" width="11.85546875" bestFit="1" customWidth="1"/>
    <col min="11786" max="11786" width="22" customWidth="1"/>
    <col min="11787" max="11787" width="9.7109375" customWidth="1"/>
    <col min="11789" max="11789" width="5.85546875" customWidth="1"/>
    <col min="11790" max="11791" width="11.7109375" customWidth="1"/>
    <col min="11792" max="11792" width="10.42578125" customWidth="1"/>
    <col min="12033" max="12033" width="6" customWidth="1"/>
    <col min="12034" max="12034" width="41.42578125" customWidth="1"/>
    <col min="12035" max="12035" width="14.140625" customWidth="1"/>
    <col min="12036" max="12036" width="5.28515625" customWidth="1"/>
    <col min="12037" max="12037" width="11.85546875" bestFit="1" customWidth="1"/>
    <col min="12038" max="12038" width="5.140625" bestFit="1" customWidth="1"/>
    <col min="12039" max="12041" width="11.85546875" bestFit="1" customWidth="1"/>
    <col min="12042" max="12042" width="22" customWidth="1"/>
    <col min="12043" max="12043" width="9.7109375" customWidth="1"/>
    <col min="12045" max="12045" width="5.85546875" customWidth="1"/>
    <col min="12046" max="12047" width="11.7109375" customWidth="1"/>
    <col min="12048" max="12048" width="10.42578125" customWidth="1"/>
    <col min="12289" max="12289" width="6" customWidth="1"/>
    <col min="12290" max="12290" width="41.42578125" customWidth="1"/>
    <col min="12291" max="12291" width="14.140625" customWidth="1"/>
    <col min="12292" max="12292" width="5.28515625" customWidth="1"/>
    <col min="12293" max="12293" width="11.85546875" bestFit="1" customWidth="1"/>
    <col min="12294" max="12294" width="5.140625" bestFit="1" customWidth="1"/>
    <col min="12295" max="12297" width="11.85546875" bestFit="1" customWidth="1"/>
    <col min="12298" max="12298" width="22" customWidth="1"/>
    <col min="12299" max="12299" width="9.7109375" customWidth="1"/>
    <col min="12301" max="12301" width="5.85546875" customWidth="1"/>
    <col min="12302" max="12303" width="11.7109375" customWidth="1"/>
    <col min="12304" max="12304" width="10.42578125" customWidth="1"/>
    <col min="12545" max="12545" width="6" customWidth="1"/>
    <col min="12546" max="12546" width="41.42578125" customWidth="1"/>
    <col min="12547" max="12547" width="14.140625" customWidth="1"/>
    <col min="12548" max="12548" width="5.28515625" customWidth="1"/>
    <col min="12549" max="12549" width="11.85546875" bestFit="1" customWidth="1"/>
    <col min="12550" max="12550" width="5.140625" bestFit="1" customWidth="1"/>
    <col min="12551" max="12553" width="11.85546875" bestFit="1" customWidth="1"/>
    <col min="12554" max="12554" width="22" customWidth="1"/>
    <col min="12555" max="12555" width="9.7109375" customWidth="1"/>
    <col min="12557" max="12557" width="5.85546875" customWidth="1"/>
    <col min="12558" max="12559" width="11.7109375" customWidth="1"/>
    <col min="12560" max="12560" width="10.42578125" customWidth="1"/>
    <col min="12801" max="12801" width="6" customWidth="1"/>
    <col min="12802" max="12802" width="41.42578125" customWidth="1"/>
    <col min="12803" max="12803" width="14.140625" customWidth="1"/>
    <col min="12804" max="12804" width="5.28515625" customWidth="1"/>
    <col min="12805" max="12805" width="11.85546875" bestFit="1" customWidth="1"/>
    <col min="12806" max="12806" width="5.140625" bestFit="1" customWidth="1"/>
    <col min="12807" max="12809" width="11.85546875" bestFit="1" customWidth="1"/>
    <col min="12810" max="12810" width="22" customWidth="1"/>
    <col min="12811" max="12811" width="9.7109375" customWidth="1"/>
    <col min="12813" max="12813" width="5.85546875" customWidth="1"/>
    <col min="12814" max="12815" width="11.7109375" customWidth="1"/>
    <col min="12816" max="12816" width="10.42578125" customWidth="1"/>
    <col min="13057" max="13057" width="6" customWidth="1"/>
    <col min="13058" max="13058" width="41.42578125" customWidth="1"/>
    <col min="13059" max="13059" width="14.140625" customWidth="1"/>
    <col min="13060" max="13060" width="5.28515625" customWidth="1"/>
    <col min="13061" max="13061" width="11.85546875" bestFit="1" customWidth="1"/>
    <col min="13062" max="13062" width="5.140625" bestFit="1" customWidth="1"/>
    <col min="13063" max="13065" width="11.85546875" bestFit="1" customWidth="1"/>
    <col min="13066" max="13066" width="22" customWidth="1"/>
    <col min="13067" max="13067" width="9.7109375" customWidth="1"/>
    <col min="13069" max="13069" width="5.85546875" customWidth="1"/>
    <col min="13070" max="13071" width="11.7109375" customWidth="1"/>
    <col min="13072" max="13072" width="10.42578125" customWidth="1"/>
    <col min="13313" max="13313" width="6" customWidth="1"/>
    <col min="13314" max="13314" width="41.42578125" customWidth="1"/>
    <col min="13315" max="13315" width="14.140625" customWidth="1"/>
    <col min="13316" max="13316" width="5.28515625" customWidth="1"/>
    <col min="13317" max="13317" width="11.85546875" bestFit="1" customWidth="1"/>
    <col min="13318" max="13318" width="5.140625" bestFit="1" customWidth="1"/>
    <col min="13319" max="13321" width="11.85546875" bestFit="1" customWidth="1"/>
    <col min="13322" max="13322" width="22" customWidth="1"/>
    <col min="13323" max="13323" width="9.7109375" customWidth="1"/>
    <col min="13325" max="13325" width="5.85546875" customWidth="1"/>
    <col min="13326" max="13327" width="11.7109375" customWidth="1"/>
    <col min="13328" max="13328" width="10.42578125" customWidth="1"/>
    <col min="13569" max="13569" width="6" customWidth="1"/>
    <col min="13570" max="13570" width="41.42578125" customWidth="1"/>
    <col min="13571" max="13571" width="14.140625" customWidth="1"/>
    <col min="13572" max="13572" width="5.28515625" customWidth="1"/>
    <col min="13573" max="13573" width="11.85546875" bestFit="1" customWidth="1"/>
    <col min="13574" max="13574" width="5.140625" bestFit="1" customWidth="1"/>
    <col min="13575" max="13577" width="11.85546875" bestFit="1" customWidth="1"/>
    <col min="13578" max="13578" width="22" customWidth="1"/>
    <col min="13579" max="13579" width="9.7109375" customWidth="1"/>
    <col min="13581" max="13581" width="5.85546875" customWidth="1"/>
    <col min="13582" max="13583" width="11.7109375" customWidth="1"/>
    <col min="13584" max="13584" width="10.42578125" customWidth="1"/>
    <col min="13825" max="13825" width="6" customWidth="1"/>
    <col min="13826" max="13826" width="41.42578125" customWidth="1"/>
    <col min="13827" max="13827" width="14.140625" customWidth="1"/>
    <col min="13828" max="13828" width="5.28515625" customWidth="1"/>
    <col min="13829" max="13829" width="11.85546875" bestFit="1" customWidth="1"/>
    <col min="13830" max="13830" width="5.140625" bestFit="1" customWidth="1"/>
    <col min="13831" max="13833" width="11.85546875" bestFit="1" customWidth="1"/>
    <col min="13834" max="13834" width="22" customWidth="1"/>
    <col min="13835" max="13835" width="9.7109375" customWidth="1"/>
    <col min="13837" max="13837" width="5.85546875" customWidth="1"/>
    <col min="13838" max="13839" width="11.7109375" customWidth="1"/>
    <col min="13840" max="13840" width="10.42578125" customWidth="1"/>
    <col min="14081" max="14081" width="6" customWidth="1"/>
    <col min="14082" max="14082" width="41.42578125" customWidth="1"/>
    <col min="14083" max="14083" width="14.140625" customWidth="1"/>
    <col min="14084" max="14084" width="5.28515625" customWidth="1"/>
    <col min="14085" max="14085" width="11.85546875" bestFit="1" customWidth="1"/>
    <col min="14086" max="14086" width="5.140625" bestFit="1" customWidth="1"/>
    <col min="14087" max="14089" width="11.85546875" bestFit="1" customWidth="1"/>
    <col min="14090" max="14090" width="22" customWidth="1"/>
    <col min="14091" max="14091" width="9.7109375" customWidth="1"/>
    <col min="14093" max="14093" width="5.85546875" customWidth="1"/>
    <col min="14094" max="14095" width="11.7109375" customWidth="1"/>
    <col min="14096" max="14096" width="10.42578125" customWidth="1"/>
    <col min="14337" max="14337" width="6" customWidth="1"/>
    <col min="14338" max="14338" width="41.42578125" customWidth="1"/>
    <col min="14339" max="14339" width="14.140625" customWidth="1"/>
    <col min="14340" max="14340" width="5.28515625" customWidth="1"/>
    <col min="14341" max="14341" width="11.85546875" bestFit="1" customWidth="1"/>
    <col min="14342" max="14342" width="5.140625" bestFit="1" customWidth="1"/>
    <col min="14343" max="14345" width="11.85546875" bestFit="1" customWidth="1"/>
    <col min="14346" max="14346" width="22" customWidth="1"/>
    <col min="14347" max="14347" width="9.7109375" customWidth="1"/>
    <col min="14349" max="14349" width="5.85546875" customWidth="1"/>
    <col min="14350" max="14351" width="11.7109375" customWidth="1"/>
    <col min="14352" max="14352" width="10.42578125" customWidth="1"/>
    <col min="14593" max="14593" width="6" customWidth="1"/>
    <col min="14594" max="14594" width="41.42578125" customWidth="1"/>
    <col min="14595" max="14595" width="14.140625" customWidth="1"/>
    <col min="14596" max="14596" width="5.28515625" customWidth="1"/>
    <col min="14597" max="14597" width="11.85546875" bestFit="1" customWidth="1"/>
    <col min="14598" max="14598" width="5.140625" bestFit="1" customWidth="1"/>
    <col min="14599" max="14601" width="11.85546875" bestFit="1" customWidth="1"/>
    <col min="14602" max="14602" width="22" customWidth="1"/>
    <col min="14603" max="14603" width="9.7109375" customWidth="1"/>
    <col min="14605" max="14605" width="5.85546875" customWidth="1"/>
    <col min="14606" max="14607" width="11.7109375" customWidth="1"/>
    <col min="14608" max="14608" width="10.42578125" customWidth="1"/>
    <col min="14849" max="14849" width="6" customWidth="1"/>
    <col min="14850" max="14850" width="41.42578125" customWidth="1"/>
    <col min="14851" max="14851" width="14.140625" customWidth="1"/>
    <col min="14852" max="14852" width="5.28515625" customWidth="1"/>
    <col min="14853" max="14853" width="11.85546875" bestFit="1" customWidth="1"/>
    <col min="14854" max="14854" width="5.140625" bestFit="1" customWidth="1"/>
    <col min="14855" max="14857" width="11.85546875" bestFit="1" customWidth="1"/>
    <col min="14858" max="14858" width="22" customWidth="1"/>
    <col min="14859" max="14859" width="9.7109375" customWidth="1"/>
    <col min="14861" max="14861" width="5.85546875" customWidth="1"/>
    <col min="14862" max="14863" width="11.7109375" customWidth="1"/>
    <col min="14864" max="14864" width="10.42578125" customWidth="1"/>
    <col min="15105" max="15105" width="6" customWidth="1"/>
    <col min="15106" max="15106" width="41.42578125" customWidth="1"/>
    <col min="15107" max="15107" width="14.140625" customWidth="1"/>
    <col min="15108" max="15108" width="5.28515625" customWidth="1"/>
    <col min="15109" max="15109" width="11.85546875" bestFit="1" customWidth="1"/>
    <col min="15110" max="15110" width="5.140625" bestFit="1" customWidth="1"/>
    <col min="15111" max="15113" width="11.85546875" bestFit="1" customWidth="1"/>
    <col min="15114" max="15114" width="22" customWidth="1"/>
    <col min="15115" max="15115" width="9.7109375" customWidth="1"/>
    <col min="15117" max="15117" width="5.85546875" customWidth="1"/>
    <col min="15118" max="15119" width="11.7109375" customWidth="1"/>
    <col min="15120" max="15120" width="10.42578125" customWidth="1"/>
    <col min="15361" max="15361" width="6" customWidth="1"/>
    <col min="15362" max="15362" width="41.42578125" customWidth="1"/>
    <col min="15363" max="15363" width="14.140625" customWidth="1"/>
    <col min="15364" max="15364" width="5.28515625" customWidth="1"/>
    <col min="15365" max="15365" width="11.85546875" bestFit="1" customWidth="1"/>
    <col min="15366" max="15366" width="5.140625" bestFit="1" customWidth="1"/>
    <col min="15367" max="15369" width="11.85546875" bestFit="1" customWidth="1"/>
    <col min="15370" max="15370" width="22" customWidth="1"/>
    <col min="15371" max="15371" width="9.7109375" customWidth="1"/>
    <col min="15373" max="15373" width="5.85546875" customWidth="1"/>
    <col min="15374" max="15375" width="11.7109375" customWidth="1"/>
    <col min="15376" max="15376" width="10.42578125" customWidth="1"/>
    <col min="15617" max="15617" width="6" customWidth="1"/>
    <col min="15618" max="15618" width="41.42578125" customWidth="1"/>
    <col min="15619" max="15619" width="14.140625" customWidth="1"/>
    <col min="15620" max="15620" width="5.28515625" customWidth="1"/>
    <col min="15621" max="15621" width="11.85546875" bestFit="1" customWidth="1"/>
    <col min="15622" max="15622" width="5.140625" bestFit="1" customWidth="1"/>
    <col min="15623" max="15625" width="11.85546875" bestFit="1" customWidth="1"/>
    <col min="15626" max="15626" width="22" customWidth="1"/>
    <col min="15627" max="15627" width="9.7109375" customWidth="1"/>
    <col min="15629" max="15629" width="5.85546875" customWidth="1"/>
    <col min="15630" max="15631" width="11.7109375" customWidth="1"/>
    <col min="15632" max="15632" width="10.42578125" customWidth="1"/>
    <col min="15873" max="15873" width="6" customWidth="1"/>
    <col min="15874" max="15874" width="41.42578125" customWidth="1"/>
    <col min="15875" max="15875" width="14.140625" customWidth="1"/>
    <col min="15876" max="15876" width="5.28515625" customWidth="1"/>
    <col min="15877" max="15877" width="11.85546875" bestFit="1" customWidth="1"/>
    <col min="15878" max="15878" width="5.140625" bestFit="1" customWidth="1"/>
    <col min="15879" max="15881" width="11.85546875" bestFit="1" customWidth="1"/>
    <col min="15882" max="15882" width="22" customWidth="1"/>
    <col min="15883" max="15883" width="9.7109375" customWidth="1"/>
    <col min="15885" max="15885" width="5.85546875" customWidth="1"/>
    <col min="15886" max="15887" width="11.7109375" customWidth="1"/>
    <col min="15888" max="15888" width="10.42578125" customWidth="1"/>
    <col min="16129" max="16129" width="6" customWidth="1"/>
    <col min="16130" max="16130" width="41.42578125" customWidth="1"/>
    <col min="16131" max="16131" width="14.140625" customWidth="1"/>
    <col min="16132" max="16132" width="5.28515625" customWidth="1"/>
    <col min="16133" max="16133" width="11.85546875" bestFit="1" customWidth="1"/>
    <col min="16134" max="16134" width="5.140625" bestFit="1" customWidth="1"/>
    <col min="16135" max="16137" width="11.85546875" bestFit="1" customWidth="1"/>
    <col min="16138" max="16138" width="22" customWidth="1"/>
    <col min="16139" max="16139" width="9.7109375" customWidth="1"/>
    <col min="16141" max="16141" width="5.85546875" customWidth="1"/>
    <col min="16142" max="16143" width="11.7109375" customWidth="1"/>
    <col min="16144" max="16144" width="10.42578125" customWidth="1"/>
  </cols>
  <sheetData>
    <row r="1" spans="1:14" ht="18" x14ac:dyDescent="0.25">
      <c r="B1" s="1"/>
      <c r="C1" s="836" t="s">
        <v>1332</v>
      </c>
      <c r="D1" s="836"/>
      <c r="E1" s="1"/>
      <c r="F1" s="1"/>
      <c r="G1" s="1"/>
      <c r="H1" s="1"/>
      <c r="I1" s="1"/>
    </row>
    <row r="2" spans="1:14" ht="15" x14ac:dyDescent="0.2">
      <c r="I2" s="937" t="s">
        <v>1968</v>
      </c>
    </row>
    <row r="3" spans="1:14" ht="15" x14ac:dyDescent="0.25">
      <c r="B3" s="109"/>
      <c r="C3" s="1014" t="s">
        <v>1333</v>
      </c>
      <c r="D3" s="1014"/>
      <c r="E3" s="1014"/>
      <c r="F3" s="1014"/>
      <c r="G3" s="1014"/>
      <c r="H3" s="1014"/>
      <c r="I3" s="1014"/>
    </row>
    <row r="4" spans="1:14" ht="9.75" customHeight="1" x14ac:dyDescent="0.2">
      <c r="A4" s="38"/>
      <c r="B4" s="38"/>
      <c r="C4" s="837"/>
      <c r="D4" s="837"/>
      <c r="E4" s="837"/>
      <c r="F4" s="837"/>
      <c r="G4" s="837"/>
      <c r="H4" s="837"/>
      <c r="I4" s="837"/>
    </row>
    <row r="5" spans="1:14" ht="15" x14ac:dyDescent="0.25">
      <c r="B5" s="49"/>
      <c r="C5" s="1013" t="s">
        <v>1334</v>
      </c>
      <c r="D5" s="1013"/>
      <c r="E5" s="1013"/>
      <c r="F5" s="1013"/>
      <c r="G5" s="1013"/>
      <c r="H5" s="1013"/>
      <c r="I5" s="1013"/>
    </row>
    <row r="6" spans="1:14" x14ac:dyDescent="0.2">
      <c r="A6" s="3"/>
      <c r="B6" s="3"/>
      <c r="C6" s="3"/>
      <c r="D6" s="3"/>
      <c r="E6" s="3"/>
      <c r="F6" s="3"/>
      <c r="G6" s="3"/>
      <c r="H6" s="3"/>
      <c r="I6" s="3"/>
    </row>
    <row r="7" spans="1:14" ht="15" customHeight="1" x14ac:dyDescent="0.2">
      <c r="A7" s="1015" t="s">
        <v>0</v>
      </c>
      <c r="B7" s="1015" t="s">
        <v>1</v>
      </c>
      <c r="C7" s="1021" t="s">
        <v>1169</v>
      </c>
      <c r="D7" s="1012" t="s">
        <v>2</v>
      </c>
      <c r="E7" s="1012" t="s">
        <v>4</v>
      </c>
      <c r="F7" s="1012" t="s">
        <v>3</v>
      </c>
      <c r="G7" s="1015" t="s">
        <v>1335</v>
      </c>
      <c r="H7" s="1015" t="s">
        <v>1336</v>
      </c>
      <c r="I7" s="1015" t="s">
        <v>1337</v>
      </c>
    </row>
    <row r="8" spans="1:14" ht="15" customHeight="1" x14ac:dyDescent="0.2">
      <c r="A8" s="1016"/>
      <c r="B8" s="1016"/>
      <c r="C8" s="1021"/>
      <c r="D8" s="1012"/>
      <c r="E8" s="1012"/>
      <c r="F8" s="1012"/>
      <c r="G8" s="1016"/>
      <c r="H8" s="1016"/>
      <c r="I8" s="1016"/>
    </row>
    <row r="9" spans="1:14" ht="15" x14ac:dyDescent="0.25">
      <c r="A9" s="51">
        <v>1</v>
      </c>
      <c r="B9" s="110">
        <v>2</v>
      </c>
      <c r="C9" s="51">
        <v>3</v>
      </c>
      <c r="D9" s="51">
        <v>4</v>
      </c>
      <c r="E9" s="828">
        <v>5</v>
      </c>
      <c r="F9" s="828">
        <v>6</v>
      </c>
      <c r="G9" s="828">
        <v>7</v>
      </c>
      <c r="H9" s="828">
        <v>8</v>
      </c>
      <c r="I9" s="828">
        <v>9</v>
      </c>
    </row>
    <row r="10" spans="1:14" ht="18" customHeight="1" x14ac:dyDescent="0.2">
      <c r="A10" s="1017">
        <v>1</v>
      </c>
      <c r="B10" s="304" t="s">
        <v>1338</v>
      </c>
      <c r="C10" s="305"/>
      <c r="D10" s="305"/>
      <c r="E10" s="305"/>
      <c r="F10" s="305"/>
      <c r="G10" s="305"/>
      <c r="H10" s="305"/>
      <c r="I10" s="306"/>
    </row>
    <row r="11" spans="1:14" ht="18" customHeight="1" x14ac:dyDescent="0.2">
      <c r="A11" s="1018"/>
      <c r="B11" s="304" t="s">
        <v>833</v>
      </c>
      <c r="C11" s="307">
        <v>7132220091</v>
      </c>
      <c r="D11" s="307" t="s">
        <v>6</v>
      </c>
      <c r="E11" s="308">
        <f>VLOOKUP(C11,'SOR RATE 2025-26'!A:D,4,0)</f>
        <v>1348793.61</v>
      </c>
      <c r="F11" s="307">
        <v>1</v>
      </c>
      <c r="G11" s="308">
        <f>E11*F11</f>
        <v>1348793.61</v>
      </c>
      <c r="H11" s="308"/>
      <c r="I11" s="308"/>
      <c r="J11" s="111"/>
      <c r="K11" s="112"/>
      <c r="L11" s="112"/>
    </row>
    <row r="12" spans="1:14" ht="18" customHeight="1" x14ac:dyDescent="0.2">
      <c r="A12" s="1018"/>
      <c r="B12" s="304" t="s">
        <v>1339</v>
      </c>
      <c r="C12" s="307">
        <v>7132220095</v>
      </c>
      <c r="D12" s="307" t="s">
        <v>6</v>
      </c>
      <c r="E12" s="308">
        <f>VLOOKUP(C12,'SOR RATE 2025-26'!A:D,4,0)</f>
        <v>4006404.71</v>
      </c>
      <c r="F12" s="307">
        <v>1</v>
      </c>
      <c r="G12" s="308"/>
      <c r="H12" s="308">
        <f>E12*F12</f>
        <v>4006404.71</v>
      </c>
      <c r="I12" s="308"/>
      <c r="J12" s="112"/>
      <c r="K12" s="112"/>
      <c r="L12" s="112"/>
    </row>
    <row r="13" spans="1:14" ht="18" customHeight="1" x14ac:dyDescent="0.2">
      <c r="A13" s="1019"/>
      <c r="B13" s="304" t="s">
        <v>1340</v>
      </c>
      <c r="C13" s="307">
        <v>7132220097</v>
      </c>
      <c r="D13" s="307" t="s">
        <v>6</v>
      </c>
      <c r="E13" s="308">
        <f>VLOOKUP(C13,'SOR RATE 2025-26'!A:D,4,0)</f>
        <v>5578770.9199999999</v>
      </c>
      <c r="F13" s="307">
        <v>1</v>
      </c>
      <c r="G13" s="308"/>
      <c r="H13" s="308"/>
      <c r="I13" s="308">
        <f>E13*F13</f>
        <v>5578770.9199999999</v>
      </c>
      <c r="J13" s="112"/>
      <c r="K13" s="112"/>
      <c r="L13" s="112"/>
    </row>
    <row r="14" spans="1:14" ht="29.25" customHeight="1" x14ac:dyDescent="0.2">
      <c r="A14" s="309">
        <v>2</v>
      </c>
      <c r="B14" s="310" t="s">
        <v>19</v>
      </c>
      <c r="C14" s="309"/>
      <c r="D14" s="309"/>
      <c r="E14" s="308"/>
      <c r="F14" s="309"/>
      <c r="G14" s="311">
        <f>SUM(G11:G13)</f>
        <v>1348793.61</v>
      </c>
      <c r="H14" s="311">
        <f>SUM(H11:H13)</f>
        <v>4006404.71</v>
      </c>
      <c r="I14" s="311">
        <f>SUM(I11:I13)</f>
        <v>5578770.9199999999</v>
      </c>
      <c r="J14" s="113"/>
      <c r="K14" s="98"/>
      <c r="L14" s="112"/>
      <c r="M14" s="112"/>
      <c r="N14" s="112"/>
    </row>
    <row r="15" spans="1:14" ht="30" customHeight="1" x14ac:dyDescent="0.2">
      <c r="A15" s="309">
        <v>3</v>
      </c>
      <c r="B15" s="310" t="s">
        <v>20</v>
      </c>
      <c r="C15" s="309"/>
      <c r="D15" s="309"/>
      <c r="E15" s="308"/>
      <c r="F15" s="309"/>
      <c r="G15" s="311">
        <f>G14/1.18</f>
        <v>1143045.4322033899</v>
      </c>
      <c r="H15" s="311">
        <f>H14/1.18</f>
        <v>3395258.2288135593</v>
      </c>
      <c r="I15" s="311">
        <f>I14/1.18</f>
        <v>4727771.9661016949</v>
      </c>
      <c r="J15" s="98"/>
      <c r="K15" s="98"/>
      <c r="L15" s="112"/>
      <c r="M15" s="112"/>
      <c r="N15" s="112"/>
    </row>
    <row r="16" spans="1:14" ht="27.75" customHeight="1" x14ac:dyDescent="0.2">
      <c r="A16" s="307">
        <v>4</v>
      </c>
      <c r="B16" s="312" t="s">
        <v>1922</v>
      </c>
      <c r="C16" s="313"/>
      <c r="D16" s="313"/>
      <c r="E16" s="314">
        <v>7.4999999999999997E-2</v>
      </c>
      <c r="F16" s="315"/>
      <c r="G16" s="308">
        <f>G15*E16</f>
        <v>85728.407415254245</v>
      </c>
      <c r="H16" s="308">
        <f>H15*E16</f>
        <v>254644.36716101694</v>
      </c>
      <c r="I16" s="308">
        <f>I15*E16</f>
        <v>354582.89745762711</v>
      </c>
      <c r="J16" s="5"/>
      <c r="K16" s="98"/>
      <c r="L16" s="112"/>
      <c r="M16" s="112"/>
      <c r="N16" s="112"/>
    </row>
    <row r="17" spans="1:16" ht="20.25" customHeight="1" x14ac:dyDescent="0.25">
      <c r="A17" s="307">
        <v>5</v>
      </c>
      <c r="B17" s="316" t="s">
        <v>1341</v>
      </c>
      <c r="C17" s="307"/>
      <c r="D17" s="307"/>
      <c r="E17" s="308"/>
      <c r="F17" s="307"/>
      <c r="G17" s="308">
        <v>67962.73</v>
      </c>
      <c r="H17" s="317">
        <v>82476.800000000003</v>
      </c>
      <c r="I17" s="308">
        <v>93294.69</v>
      </c>
      <c r="J17" s="112"/>
      <c r="K17" s="1"/>
    </row>
    <row r="18" spans="1:16" ht="20.25" customHeight="1" x14ac:dyDescent="0.25">
      <c r="A18" s="307">
        <v>6</v>
      </c>
      <c r="B18" s="316" t="s">
        <v>1756</v>
      </c>
      <c r="C18" s="307"/>
      <c r="D18" s="307"/>
      <c r="E18" s="308"/>
      <c r="F18" s="307"/>
      <c r="G18" s="308"/>
      <c r="H18" s="317"/>
      <c r="I18" s="308"/>
      <c r="J18" s="112"/>
      <c r="K18" s="1"/>
    </row>
    <row r="19" spans="1:16" ht="41.25" customHeight="1" x14ac:dyDescent="0.25">
      <c r="A19" s="307" t="s">
        <v>1171</v>
      </c>
      <c r="B19" s="318" t="s">
        <v>1757</v>
      </c>
      <c r="C19" s="307"/>
      <c r="D19" s="307"/>
      <c r="E19" s="308">
        <v>0.01</v>
      </c>
      <c r="F19" s="307"/>
      <c r="G19" s="308">
        <f>G15*E19</f>
        <v>11430.4543220339</v>
      </c>
      <c r="H19" s="317">
        <f>H15*E19</f>
        <v>33952.582288135593</v>
      </c>
      <c r="I19" s="308">
        <f>I15*E19</f>
        <v>47277.719661016949</v>
      </c>
      <c r="J19" s="675"/>
      <c r="K19" s="1"/>
    </row>
    <row r="20" spans="1:16" ht="56.25" customHeight="1" x14ac:dyDescent="0.2">
      <c r="A20" s="307">
        <v>7</v>
      </c>
      <c r="B20" s="312" t="s">
        <v>1840</v>
      </c>
      <c r="C20" s="307"/>
      <c r="D20" s="307"/>
      <c r="E20" s="308"/>
      <c r="F20" s="307"/>
      <c r="G20" s="155">
        <f>(G15+G16+G17+G19)*0.125</f>
        <v>163520.87799258475</v>
      </c>
      <c r="H20" s="155">
        <f>(H15+H16+H17+H19)*0.125</f>
        <v>470791.49728283897</v>
      </c>
      <c r="I20" s="155">
        <f>(I15+I16+I17+I19)*0.125</f>
        <v>652865.90915254247</v>
      </c>
      <c r="J20" s="11"/>
      <c r="K20" s="114"/>
      <c r="L20" s="35"/>
      <c r="M20" s="58"/>
      <c r="N20" s="35"/>
      <c r="O20" s="324"/>
      <c r="P20" s="35"/>
    </row>
    <row r="21" spans="1:16" ht="29.25" customHeight="1" x14ac:dyDescent="0.2">
      <c r="A21" s="309">
        <v>8</v>
      </c>
      <c r="B21" s="319" t="s">
        <v>1841</v>
      </c>
      <c r="C21" s="307"/>
      <c r="D21" s="307"/>
      <c r="E21" s="308"/>
      <c r="F21" s="307"/>
      <c r="G21" s="311">
        <f>(G15+G16+G17+G19+G20)</f>
        <v>1471687.9019332628</v>
      </c>
      <c r="H21" s="311">
        <f>(H15+H16+H17+H19+H20)</f>
        <v>4237123.4755455507</v>
      </c>
      <c r="I21" s="311">
        <f>(I15+I16+I17+I19+I20)</f>
        <v>5875793.182372882</v>
      </c>
      <c r="J21" s="100"/>
      <c r="K21" s="115"/>
      <c r="L21" s="35"/>
      <c r="M21" s="15"/>
      <c r="N21" s="35"/>
      <c r="O21" s="15"/>
    </row>
    <row r="22" spans="1:16" ht="16.5" customHeight="1" x14ac:dyDescent="0.2">
      <c r="A22" s="307">
        <v>9</v>
      </c>
      <c r="B22" s="247" t="s">
        <v>1842</v>
      </c>
      <c r="C22" s="307"/>
      <c r="D22" s="307"/>
      <c r="E22" s="308">
        <v>0.09</v>
      </c>
      <c r="F22" s="307"/>
      <c r="G22" s="308">
        <f>G21*E22</f>
        <v>132451.91117399366</v>
      </c>
      <c r="H22" s="308">
        <f>H21*E22</f>
        <v>381341.11279909953</v>
      </c>
      <c r="I22" s="308">
        <f>I21*E22</f>
        <v>528821.38641355932</v>
      </c>
      <c r="J22" s="100"/>
      <c r="K22" s="115"/>
      <c r="L22" s="35"/>
      <c r="M22" s="57"/>
      <c r="N22" s="35"/>
      <c r="O22" s="57"/>
    </row>
    <row r="23" spans="1:16" ht="16.5" customHeight="1" x14ac:dyDescent="0.2">
      <c r="A23" s="307">
        <v>10</v>
      </c>
      <c r="B23" s="247" t="s">
        <v>1843</v>
      </c>
      <c r="C23" s="307"/>
      <c r="D23" s="307"/>
      <c r="E23" s="308">
        <v>0.09</v>
      </c>
      <c r="F23" s="307"/>
      <c r="G23" s="308">
        <f>G21*E23</f>
        <v>132451.91117399366</v>
      </c>
      <c r="H23" s="308">
        <f>H21*E23</f>
        <v>381341.11279909953</v>
      </c>
      <c r="I23" s="308">
        <f>I21*E23</f>
        <v>528821.38641355932</v>
      </c>
      <c r="J23" s="100"/>
      <c r="K23" s="115"/>
      <c r="L23" s="112"/>
    </row>
    <row r="24" spans="1:16" ht="31.5" customHeight="1" x14ac:dyDescent="0.2">
      <c r="A24" s="307">
        <v>11</v>
      </c>
      <c r="B24" s="247" t="s">
        <v>1531</v>
      </c>
      <c r="C24" s="320"/>
      <c r="D24" s="321"/>
      <c r="E24" s="308"/>
      <c r="F24" s="321"/>
      <c r="G24" s="308">
        <f>G21+G22+G23</f>
        <v>1736591.7242812503</v>
      </c>
      <c r="H24" s="308">
        <f>H21+H22+H23</f>
        <v>4999805.70114375</v>
      </c>
      <c r="I24" s="308">
        <f>I21+I22+I23</f>
        <v>6933435.9552000007</v>
      </c>
    </row>
    <row r="25" spans="1:16" ht="33.75" customHeight="1" x14ac:dyDescent="0.2">
      <c r="A25" s="215">
        <v>12</v>
      </c>
      <c r="B25" s="255" t="s">
        <v>21</v>
      </c>
      <c r="C25" s="262"/>
      <c r="D25" s="322"/>
      <c r="E25" s="308"/>
      <c r="F25" s="322"/>
      <c r="G25" s="323">
        <f>ROUND(G24,0)</f>
        <v>1736592</v>
      </c>
      <c r="H25" s="323">
        <f>ROUND(H24,0)</f>
        <v>4999806</v>
      </c>
      <c r="I25" s="323">
        <f>ROUND(I24,0)</f>
        <v>6933436</v>
      </c>
    </row>
    <row r="26" spans="1:16" ht="12" customHeight="1" x14ac:dyDescent="0.2">
      <c r="A26" s="78"/>
      <c r="B26" s="55"/>
      <c r="C26" s="55"/>
      <c r="D26" s="55"/>
      <c r="E26" s="55"/>
      <c r="F26" s="55"/>
      <c r="G26" s="116"/>
      <c r="H26" s="116"/>
      <c r="I26" s="116"/>
    </row>
    <row r="27" spans="1:16" ht="18.75" customHeight="1" x14ac:dyDescent="0.2">
      <c r="A27" s="897" t="s">
        <v>29</v>
      </c>
      <c r="B27" s="1020"/>
      <c r="C27" s="1020"/>
      <c r="D27" s="1020"/>
      <c r="E27" s="48"/>
      <c r="F27" s="65"/>
      <c r="G27" s="65"/>
      <c r="H27" s="57"/>
      <c r="I27" s="48"/>
      <c r="L27" s="33"/>
    </row>
    <row r="28" spans="1:16" ht="21" customHeight="1" x14ac:dyDescent="0.2">
      <c r="A28" s="898" t="s">
        <v>1328</v>
      </c>
      <c r="B28" s="982" t="s">
        <v>22</v>
      </c>
      <c r="C28" s="982"/>
      <c r="D28" s="982"/>
      <c r="E28" s="982"/>
      <c r="F28" s="982"/>
      <c r="G28" s="982"/>
      <c r="H28" s="982"/>
      <c r="I28" s="982"/>
      <c r="J28" s="895"/>
      <c r="K28" s="895"/>
      <c r="L28" s="895"/>
    </row>
    <row r="29" spans="1:16" ht="48" customHeight="1" x14ac:dyDescent="0.2">
      <c r="A29" s="898" t="s">
        <v>1329</v>
      </c>
      <c r="B29" s="982" t="s">
        <v>1984</v>
      </c>
      <c r="C29" s="982"/>
      <c r="D29" s="982"/>
      <c r="E29" s="982"/>
      <c r="F29" s="982"/>
      <c r="G29" s="982"/>
      <c r="H29" s="982"/>
      <c r="I29" s="982"/>
      <c r="J29" s="896"/>
      <c r="K29" s="896"/>
      <c r="L29" s="896"/>
      <c r="M29" s="33"/>
      <c r="N29" s="33"/>
    </row>
    <row r="30" spans="1:16" x14ac:dyDescent="0.2">
      <c r="A30" s="15"/>
      <c r="B30" s="68"/>
      <c r="C30" s="68"/>
      <c r="D30" s="68"/>
      <c r="E30" s="68"/>
      <c r="F30" s="68"/>
      <c r="G30" s="68"/>
      <c r="H30" s="68"/>
      <c r="I30" s="68"/>
      <c r="L30" s="68"/>
      <c r="M30" s="68"/>
      <c r="N30" s="68"/>
      <c r="O30" s="68"/>
    </row>
    <row r="45" spans="1:9" ht="9.75" customHeight="1" x14ac:dyDescent="0.25">
      <c r="A45" s="117"/>
      <c r="B45" s="117"/>
      <c r="C45" s="117"/>
      <c r="D45" s="117"/>
      <c r="E45" s="117"/>
      <c r="F45" s="117"/>
      <c r="G45" s="117"/>
      <c r="H45" s="117"/>
      <c r="I45" s="117"/>
    </row>
  </sheetData>
  <mergeCells count="15">
    <mergeCell ref="A10:A13"/>
    <mergeCell ref="B27:D27"/>
    <mergeCell ref="A7:A8"/>
    <mergeCell ref="B7:B8"/>
    <mergeCell ref="C7:C8"/>
    <mergeCell ref="D7:D8"/>
    <mergeCell ref="B28:I28"/>
    <mergeCell ref="B29:I29"/>
    <mergeCell ref="E7:E8"/>
    <mergeCell ref="C5:I5"/>
    <mergeCell ref="C3:I3"/>
    <mergeCell ref="G7:G8"/>
    <mergeCell ref="H7:H8"/>
    <mergeCell ref="I7:I8"/>
    <mergeCell ref="F7:F8"/>
  </mergeCells>
  <conditionalFormatting sqref="B14:B15">
    <cfRule type="cellIs" dxfId="8" priority="1" stopIfTrue="1" operator="equal">
      <formula>"?"</formula>
    </cfRule>
  </conditionalFormatting>
  <printOptions horizontalCentered="1"/>
  <pageMargins left="0.82677165354330717" right="0.15748031496062992" top="0.78740157480314965" bottom="0.59055118110236227" header="0.51181102362204722" footer="0.31496062992125984"/>
  <pageSetup paperSize="9" scale="86" fitToHeight="0" orientation="landscape" verticalDpi="18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55"/>
  <sheetViews>
    <sheetView zoomScaleNormal="100" workbookViewId="0">
      <pane xSplit="3" ySplit="8" topLeftCell="D9" activePane="bottomRight" state="frozen"/>
      <selection activeCell="C43" sqref="C43"/>
      <selection pane="topRight" activeCell="C43" sqref="C43"/>
      <selection pane="bottomLeft" activeCell="C43" sqref="C43"/>
      <selection pane="bottomRight" activeCell="F101" sqref="F101"/>
    </sheetView>
  </sheetViews>
  <sheetFormatPr defaultRowHeight="12.75" x14ac:dyDescent="0.2"/>
  <cols>
    <col min="1" max="1" width="6.28515625" customWidth="1"/>
    <col min="2" max="2" width="5.28515625" customWidth="1"/>
    <col min="3" max="3" width="48.5703125" customWidth="1"/>
    <col min="4" max="4" width="12.140625" customWidth="1"/>
    <col min="5" max="5" width="5.140625" customWidth="1"/>
    <col min="6" max="6" width="12.5703125" bestFit="1" customWidth="1"/>
    <col min="7" max="7" width="7.5703125" customWidth="1"/>
    <col min="8" max="8" width="15.42578125" bestFit="1" customWidth="1"/>
    <col min="9" max="10" width="21" bestFit="1" customWidth="1"/>
    <col min="11" max="11" width="29.28515625" customWidth="1"/>
    <col min="12" max="12" width="8.28515625" customWidth="1"/>
    <col min="13" max="13" width="10.5703125" bestFit="1" customWidth="1"/>
    <col min="257" max="257" width="6.28515625" customWidth="1"/>
    <col min="258" max="258" width="5.28515625" customWidth="1"/>
    <col min="259" max="259" width="44.5703125" customWidth="1"/>
    <col min="260" max="260" width="12.140625" customWidth="1"/>
    <col min="261" max="261" width="5.140625" customWidth="1"/>
    <col min="262" max="262" width="12.140625" bestFit="1" customWidth="1"/>
    <col min="263" max="263" width="7.5703125" customWidth="1"/>
    <col min="264" max="266" width="14.28515625" bestFit="1" customWidth="1"/>
    <col min="267" max="267" width="57.7109375" customWidth="1"/>
    <col min="268" max="268" width="42" customWidth="1"/>
    <col min="269" max="269" width="10.5703125" bestFit="1" customWidth="1"/>
    <col min="513" max="513" width="6.28515625" customWidth="1"/>
    <col min="514" max="514" width="5.28515625" customWidth="1"/>
    <col min="515" max="515" width="44.5703125" customWidth="1"/>
    <col min="516" max="516" width="12.140625" customWidth="1"/>
    <col min="517" max="517" width="5.140625" customWidth="1"/>
    <col min="518" max="518" width="12.140625" bestFit="1" customWidth="1"/>
    <col min="519" max="519" width="7.5703125" customWidth="1"/>
    <col min="520" max="522" width="14.28515625" bestFit="1" customWidth="1"/>
    <col min="523" max="523" width="57.7109375" customWidth="1"/>
    <col min="524" max="524" width="42" customWidth="1"/>
    <col min="525" max="525" width="10.5703125" bestFit="1" customWidth="1"/>
    <col min="769" max="769" width="6.28515625" customWidth="1"/>
    <col min="770" max="770" width="5.28515625" customWidth="1"/>
    <col min="771" max="771" width="44.5703125" customWidth="1"/>
    <col min="772" max="772" width="12.140625" customWidth="1"/>
    <col min="773" max="773" width="5.140625" customWidth="1"/>
    <col min="774" max="774" width="12.140625" bestFit="1" customWidth="1"/>
    <col min="775" max="775" width="7.5703125" customWidth="1"/>
    <col min="776" max="778" width="14.28515625" bestFit="1" customWidth="1"/>
    <col min="779" max="779" width="57.7109375" customWidth="1"/>
    <col min="780" max="780" width="42" customWidth="1"/>
    <col min="781" max="781" width="10.5703125" bestFit="1" customWidth="1"/>
    <col min="1025" max="1025" width="6.28515625" customWidth="1"/>
    <col min="1026" max="1026" width="5.28515625" customWidth="1"/>
    <col min="1027" max="1027" width="44.5703125" customWidth="1"/>
    <col min="1028" max="1028" width="12.140625" customWidth="1"/>
    <col min="1029" max="1029" width="5.140625" customWidth="1"/>
    <col min="1030" max="1030" width="12.140625" bestFit="1" customWidth="1"/>
    <col min="1031" max="1031" width="7.5703125" customWidth="1"/>
    <col min="1032" max="1034" width="14.28515625" bestFit="1" customWidth="1"/>
    <col min="1035" max="1035" width="57.7109375" customWidth="1"/>
    <col min="1036" max="1036" width="42" customWidth="1"/>
    <col min="1037" max="1037" width="10.5703125" bestFit="1" customWidth="1"/>
    <col min="1281" max="1281" width="6.28515625" customWidth="1"/>
    <col min="1282" max="1282" width="5.28515625" customWidth="1"/>
    <col min="1283" max="1283" width="44.5703125" customWidth="1"/>
    <col min="1284" max="1284" width="12.140625" customWidth="1"/>
    <col min="1285" max="1285" width="5.140625" customWidth="1"/>
    <col min="1286" max="1286" width="12.140625" bestFit="1" customWidth="1"/>
    <col min="1287" max="1287" width="7.5703125" customWidth="1"/>
    <col min="1288" max="1290" width="14.28515625" bestFit="1" customWidth="1"/>
    <col min="1291" max="1291" width="57.7109375" customWidth="1"/>
    <col min="1292" max="1292" width="42" customWidth="1"/>
    <col min="1293" max="1293" width="10.5703125" bestFit="1" customWidth="1"/>
    <col min="1537" max="1537" width="6.28515625" customWidth="1"/>
    <col min="1538" max="1538" width="5.28515625" customWidth="1"/>
    <col min="1539" max="1539" width="44.5703125" customWidth="1"/>
    <col min="1540" max="1540" width="12.140625" customWidth="1"/>
    <col min="1541" max="1541" width="5.140625" customWidth="1"/>
    <col min="1542" max="1542" width="12.140625" bestFit="1" customWidth="1"/>
    <col min="1543" max="1543" width="7.5703125" customWidth="1"/>
    <col min="1544" max="1546" width="14.28515625" bestFit="1" customWidth="1"/>
    <col min="1547" max="1547" width="57.7109375" customWidth="1"/>
    <col min="1548" max="1548" width="42" customWidth="1"/>
    <col min="1549" max="1549" width="10.5703125" bestFit="1" customWidth="1"/>
    <col min="1793" max="1793" width="6.28515625" customWidth="1"/>
    <col min="1794" max="1794" width="5.28515625" customWidth="1"/>
    <col min="1795" max="1795" width="44.5703125" customWidth="1"/>
    <col min="1796" max="1796" width="12.140625" customWidth="1"/>
    <col min="1797" max="1797" width="5.140625" customWidth="1"/>
    <col min="1798" max="1798" width="12.140625" bestFit="1" customWidth="1"/>
    <col min="1799" max="1799" width="7.5703125" customWidth="1"/>
    <col min="1800" max="1802" width="14.28515625" bestFit="1" customWidth="1"/>
    <col min="1803" max="1803" width="57.7109375" customWidth="1"/>
    <col min="1804" max="1804" width="42" customWidth="1"/>
    <col min="1805" max="1805" width="10.5703125" bestFit="1" customWidth="1"/>
    <col min="2049" max="2049" width="6.28515625" customWidth="1"/>
    <col min="2050" max="2050" width="5.28515625" customWidth="1"/>
    <col min="2051" max="2051" width="44.5703125" customWidth="1"/>
    <col min="2052" max="2052" width="12.140625" customWidth="1"/>
    <col min="2053" max="2053" width="5.140625" customWidth="1"/>
    <col min="2054" max="2054" width="12.140625" bestFit="1" customWidth="1"/>
    <col min="2055" max="2055" width="7.5703125" customWidth="1"/>
    <col min="2056" max="2058" width="14.28515625" bestFit="1" customWidth="1"/>
    <col min="2059" max="2059" width="57.7109375" customWidth="1"/>
    <col min="2060" max="2060" width="42" customWidth="1"/>
    <col min="2061" max="2061" width="10.5703125" bestFit="1" customWidth="1"/>
    <col min="2305" max="2305" width="6.28515625" customWidth="1"/>
    <col min="2306" max="2306" width="5.28515625" customWidth="1"/>
    <col min="2307" max="2307" width="44.5703125" customWidth="1"/>
    <col min="2308" max="2308" width="12.140625" customWidth="1"/>
    <col min="2309" max="2309" width="5.140625" customWidth="1"/>
    <col min="2310" max="2310" width="12.140625" bestFit="1" customWidth="1"/>
    <col min="2311" max="2311" width="7.5703125" customWidth="1"/>
    <col min="2312" max="2314" width="14.28515625" bestFit="1" customWidth="1"/>
    <col min="2315" max="2315" width="57.7109375" customWidth="1"/>
    <col min="2316" max="2316" width="42" customWidth="1"/>
    <col min="2317" max="2317" width="10.5703125" bestFit="1" customWidth="1"/>
    <col min="2561" max="2561" width="6.28515625" customWidth="1"/>
    <col min="2562" max="2562" width="5.28515625" customWidth="1"/>
    <col min="2563" max="2563" width="44.5703125" customWidth="1"/>
    <col min="2564" max="2564" width="12.140625" customWidth="1"/>
    <col min="2565" max="2565" width="5.140625" customWidth="1"/>
    <col min="2566" max="2566" width="12.140625" bestFit="1" customWidth="1"/>
    <col min="2567" max="2567" width="7.5703125" customWidth="1"/>
    <col min="2568" max="2570" width="14.28515625" bestFit="1" customWidth="1"/>
    <col min="2571" max="2571" width="57.7109375" customWidth="1"/>
    <col min="2572" max="2572" width="42" customWidth="1"/>
    <col min="2573" max="2573" width="10.5703125" bestFit="1" customWidth="1"/>
    <col min="2817" max="2817" width="6.28515625" customWidth="1"/>
    <col min="2818" max="2818" width="5.28515625" customWidth="1"/>
    <col min="2819" max="2819" width="44.5703125" customWidth="1"/>
    <col min="2820" max="2820" width="12.140625" customWidth="1"/>
    <col min="2821" max="2821" width="5.140625" customWidth="1"/>
    <col min="2822" max="2822" width="12.140625" bestFit="1" customWidth="1"/>
    <col min="2823" max="2823" width="7.5703125" customWidth="1"/>
    <col min="2824" max="2826" width="14.28515625" bestFit="1" customWidth="1"/>
    <col min="2827" max="2827" width="57.7109375" customWidth="1"/>
    <col min="2828" max="2828" width="42" customWidth="1"/>
    <col min="2829" max="2829" width="10.5703125" bestFit="1" customWidth="1"/>
    <col min="3073" max="3073" width="6.28515625" customWidth="1"/>
    <col min="3074" max="3074" width="5.28515625" customWidth="1"/>
    <col min="3075" max="3075" width="44.5703125" customWidth="1"/>
    <col min="3076" max="3076" width="12.140625" customWidth="1"/>
    <col min="3077" max="3077" width="5.140625" customWidth="1"/>
    <col min="3078" max="3078" width="12.140625" bestFit="1" customWidth="1"/>
    <col min="3079" max="3079" width="7.5703125" customWidth="1"/>
    <col min="3080" max="3082" width="14.28515625" bestFit="1" customWidth="1"/>
    <col min="3083" max="3083" width="57.7109375" customWidth="1"/>
    <col min="3084" max="3084" width="42" customWidth="1"/>
    <col min="3085" max="3085" width="10.5703125" bestFit="1" customWidth="1"/>
    <col min="3329" max="3329" width="6.28515625" customWidth="1"/>
    <col min="3330" max="3330" width="5.28515625" customWidth="1"/>
    <col min="3331" max="3331" width="44.5703125" customWidth="1"/>
    <col min="3332" max="3332" width="12.140625" customWidth="1"/>
    <col min="3333" max="3333" width="5.140625" customWidth="1"/>
    <col min="3334" max="3334" width="12.140625" bestFit="1" customWidth="1"/>
    <col min="3335" max="3335" width="7.5703125" customWidth="1"/>
    <col min="3336" max="3338" width="14.28515625" bestFit="1" customWidth="1"/>
    <col min="3339" max="3339" width="57.7109375" customWidth="1"/>
    <col min="3340" max="3340" width="42" customWidth="1"/>
    <col min="3341" max="3341" width="10.5703125" bestFit="1" customWidth="1"/>
    <col min="3585" max="3585" width="6.28515625" customWidth="1"/>
    <col min="3586" max="3586" width="5.28515625" customWidth="1"/>
    <col min="3587" max="3587" width="44.5703125" customWidth="1"/>
    <col min="3588" max="3588" width="12.140625" customWidth="1"/>
    <col min="3589" max="3589" width="5.140625" customWidth="1"/>
    <col min="3590" max="3590" width="12.140625" bestFit="1" customWidth="1"/>
    <col min="3591" max="3591" width="7.5703125" customWidth="1"/>
    <col min="3592" max="3594" width="14.28515625" bestFit="1" customWidth="1"/>
    <col min="3595" max="3595" width="57.7109375" customWidth="1"/>
    <col min="3596" max="3596" width="42" customWidth="1"/>
    <col min="3597" max="3597" width="10.5703125" bestFit="1" customWidth="1"/>
    <col min="3841" max="3841" width="6.28515625" customWidth="1"/>
    <col min="3842" max="3842" width="5.28515625" customWidth="1"/>
    <col min="3843" max="3843" width="44.5703125" customWidth="1"/>
    <col min="3844" max="3844" width="12.140625" customWidth="1"/>
    <col min="3845" max="3845" width="5.140625" customWidth="1"/>
    <col min="3846" max="3846" width="12.140625" bestFit="1" customWidth="1"/>
    <col min="3847" max="3847" width="7.5703125" customWidth="1"/>
    <col min="3848" max="3850" width="14.28515625" bestFit="1" customWidth="1"/>
    <col min="3851" max="3851" width="57.7109375" customWidth="1"/>
    <col min="3852" max="3852" width="42" customWidth="1"/>
    <col min="3853" max="3853" width="10.5703125" bestFit="1" customWidth="1"/>
    <col min="4097" max="4097" width="6.28515625" customWidth="1"/>
    <col min="4098" max="4098" width="5.28515625" customWidth="1"/>
    <col min="4099" max="4099" width="44.5703125" customWidth="1"/>
    <col min="4100" max="4100" width="12.140625" customWidth="1"/>
    <col min="4101" max="4101" width="5.140625" customWidth="1"/>
    <col min="4102" max="4102" width="12.140625" bestFit="1" customWidth="1"/>
    <col min="4103" max="4103" width="7.5703125" customWidth="1"/>
    <col min="4104" max="4106" width="14.28515625" bestFit="1" customWidth="1"/>
    <col min="4107" max="4107" width="57.7109375" customWidth="1"/>
    <col min="4108" max="4108" width="42" customWidth="1"/>
    <col min="4109" max="4109" width="10.5703125" bestFit="1" customWidth="1"/>
    <col min="4353" max="4353" width="6.28515625" customWidth="1"/>
    <col min="4354" max="4354" width="5.28515625" customWidth="1"/>
    <col min="4355" max="4355" width="44.5703125" customWidth="1"/>
    <col min="4356" max="4356" width="12.140625" customWidth="1"/>
    <col min="4357" max="4357" width="5.140625" customWidth="1"/>
    <col min="4358" max="4358" width="12.140625" bestFit="1" customWidth="1"/>
    <col min="4359" max="4359" width="7.5703125" customWidth="1"/>
    <col min="4360" max="4362" width="14.28515625" bestFit="1" customWidth="1"/>
    <col min="4363" max="4363" width="57.7109375" customWidth="1"/>
    <col min="4364" max="4364" width="42" customWidth="1"/>
    <col min="4365" max="4365" width="10.5703125" bestFit="1" customWidth="1"/>
    <col min="4609" max="4609" width="6.28515625" customWidth="1"/>
    <col min="4610" max="4610" width="5.28515625" customWidth="1"/>
    <col min="4611" max="4611" width="44.5703125" customWidth="1"/>
    <col min="4612" max="4612" width="12.140625" customWidth="1"/>
    <col min="4613" max="4613" width="5.140625" customWidth="1"/>
    <col min="4614" max="4614" width="12.140625" bestFit="1" customWidth="1"/>
    <col min="4615" max="4615" width="7.5703125" customWidth="1"/>
    <col min="4616" max="4618" width="14.28515625" bestFit="1" customWidth="1"/>
    <col min="4619" max="4619" width="57.7109375" customWidth="1"/>
    <col min="4620" max="4620" width="42" customWidth="1"/>
    <col min="4621" max="4621" width="10.5703125" bestFit="1" customWidth="1"/>
    <col min="4865" max="4865" width="6.28515625" customWidth="1"/>
    <col min="4866" max="4866" width="5.28515625" customWidth="1"/>
    <col min="4867" max="4867" width="44.5703125" customWidth="1"/>
    <col min="4868" max="4868" width="12.140625" customWidth="1"/>
    <col min="4869" max="4869" width="5.140625" customWidth="1"/>
    <col min="4870" max="4870" width="12.140625" bestFit="1" customWidth="1"/>
    <col min="4871" max="4871" width="7.5703125" customWidth="1"/>
    <col min="4872" max="4874" width="14.28515625" bestFit="1" customWidth="1"/>
    <col min="4875" max="4875" width="57.7109375" customWidth="1"/>
    <col min="4876" max="4876" width="42" customWidth="1"/>
    <col min="4877" max="4877" width="10.5703125" bestFit="1" customWidth="1"/>
    <col min="5121" max="5121" width="6.28515625" customWidth="1"/>
    <col min="5122" max="5122" width="5.28515625" customWidth="1"/>
    <col min="5123" max="5123" width="44.5703125" customWidth="1"/>
    <col min="5124" max="5124" width="12.140625" customWidth="1"/>
    <col min="5125" max="5125" width="5.140625" customWidth="1"/>
    <col min="5126" max="5126" width="12.140625" bestFit="1" customWidth="1"/>
    <col min="5127" max="5127" width="7.5703125" customWidth="1"/>
    <col min="5128" max="5130" width="14.28515625" bestFit="1" customWidth="1"/>
    <col min="5131" max="5131" width="57.7109375" customWidth="1"/>
    <col min="5132" max="5132" width="42" customWidth="1"/>
    <col min="5133" max="5133" width="10.5703125" bestFit="1" customWidth="1"/>
    <col min="5377" max="5377" width="6.28515625" customWidth="1"/>
    <col min="5378" max="5378" width="5.28515625" customWidth="1"/>
    <col min="5379" max="5379" width="44.5703125" customWidth="1"/>
    <col min="5380" max="5380" width="12.140625" customWidth="1"/>
    <col min="5381" max="5381" width="5.140625" customWidth="1"/>
    <col min="5382" max="5382" width="12.140625" bestFit="1" customWidth="1"/>
    <col min="5383" max="5383" width="7.5703125" customWidth="1"/>
    <col min="5384" max="5386" width="14.28515625" bestFit="1" customWidth="1"/>
    <col min="5387" max="5387" width="57.7109375" customWidth="1"/>
    <col min="5388" max="5388" width="42" customWidth="1"/>
    <col min="5389" max="5389" width="10.5703125" bestFit="1" customWidth="1"/>
    <col min="5633" max="5633" width="6.28515625" customWidth="1"/>
    <col min="5634" max="5634" width="5.28515625" customWidth="1"/>
    <col min="5635" max="5635" width="44.5703125" customWidth="1"/>
    <col min="5636" max="5636" width="12.140625" customWidth="1"/>
    <col min="5637" max="5637" width="5.140625" customWidth="1"/>
    <col min="5638" max="5638" width="12.140625" bestFit="1" customWidth="1"/>
    <col min="5639" max="5639" width="7.5703125" customWidth="1"/>
    <col min="5640" max="5642" width="14.28515625" bestFit="1" customWidth="1"/>
    <col min="5643" max="5643" width="57.7109375" customWidth="1"/>
    <col min="5644" max="5644" width="42" customWidth="1"/>
    <col min="5645" max="5645" width="10.5703125" bestFit="1" customWidth="1"/>
    <col min="5889" max="5889" width="6.28515625" customWidth="1"/>
    <col min="5890" max="5890" width="5.28515625" customWidth="1"/>
    <col min="5891" max="5891" width="44.5703125" customWidth="1"/>
    <col min="5892" max="5892" width="12.140625" customWidth="1"/>
    <col min="5893" max="5893" width="5.140625" customWidth="1"/>
    <col min="5894" max="5894" width="12.140625" bestFit="1" customWidth="1"/>
    <col min="5895" max="5895" width="7.5703125" customWidth="1"/>
    <col min="5896" max="5898" width="14.28515625" bestFit="1" customWidth="1"/>
    <col min="5899" max="5899" width="57.7109375" customWidth="1"/>
    <col min="5900" max="5900" width="42" customWidth="1"/>
    <col min="5901" max="5901" width="10.5703125" bestFit="1" customWidth="1"/>
    <col min="6145" max="6145" width="6.28515625" customWidth="1"/>
    <col min="6146" max="6146" width="5.28515625" customWidth="1"/>
    <col min="6147" max="6147" width="44.5703125" customWidth="1"/>
    <col min="6148" max="6148" width="12.140625" customWidth="1"/>
    <col min="6149" max="6149" width="5.140625" customWidth="1"/>
    <col min="6150" max="6150" width="12.140625" bestFit="1" customWidth="1"/>
    <col min="6151" max="6151" width="7.5703125" customWidth="1"/>
    <col min="6152" max="6154" width="14.28515625" bestFit="1" customWidth="1"/>
    <col min="6155" max="6155" width="57.7109375" customWidth="1"/>
    <col min="6156" max="6156" width="42" customWidth="1"/>
    <col min="6157" max="6157" width="10.5703125" bestFit="1" customWidth="1"/>
    <col min="6401" max="6401" width="6.28515625" customWidth="1"/>
    <col min="6402" max="6402" width="5.28515625" customWidth="1"/>
    <col min="6403" max="6403" width="44.5703125" customWidth="1"/>
    <col min="6404" max="6404" width="12.140625" customWidth="1"/>
    <col min="6405" max="6405" width="5.140625" customWidth="1"/>
    <col min="6406" max="6406" width="12.140625" bestFit="1" customWidth="1"/>
    <col min="6407" max="6407" width="7.5703125" customWidth="1"/>
    <col min="6408" max="6410" width="14.28515625" bestFit="1" customWidth="1"/>
    <col min="6411" max="6411" width="57.7109375" customWidth="1"/>
    <col min="6412" max="6412" width="42" customWidth="1"/>
    <col min="6413" max="6413" width="10.5703125" bestFit="1" customWidth="1"/>
    <col min="6657" max="6657" width="6.28515625" customWidth="1"/>
    <col min="6658" max="6658" width="5.28515625" customWidth="1"/>
    <col min="6659" max="6659" width="44.5703125" customWidth="1"/>
    <col min="6660" max="6660" width="12.140625" customWidth="1"/>
    <col min="6661" max="6661" width="5.140625" customWidth="1"/>
    <col min="6662" max="6662" width="12.140625" bestFit="1" customWidth="1"/>
    <col min="6663" max="6663" width="7.5703125" customWidth="1"/>
    <col min="6664" max="6666" width="14.28515625" bestFit="1" customWidth="1"/>
    <col min="6667" max="6667" width="57.7109375" customWidth="1"/>
    <col min="6668" max="6668" width="42" customWidth="1"/>
    <col min="6669" max="6669" width="10.5703125" bestFit="1" customWidth="1"/>
    <col min="6913" max="6913" width="6.28515625" customWidth="1"/>
    <col min="6914" max="6914" width="5.28515625" customWidth="1"/>
    <col min="6915" max="6915" width="44.5703125" customWidth="1"/>
    <col min="6916" max="6916" width="12.140625" customWidth="1"/>
    <col min="6917" max="6917" width="5.140625" customWidth="1"/>
    <col min="6918" max="6918" width="12.140625" bestFit="1" customWidth="1"/>
    <col min="6919" max="6919" width="7.5703125" customWidth="1"/>
    <col min="6920" max="6922" width="14.28515625" bestFit="1" customWidth="1"/>
    <col min="6923" max="6923" width="57.7109375" customWidth="1"/>
    <col min="6924" max="6924" width="42" customWidth="1"/>
    <col min="6925" max="6925" width="10.5703125" bestFit="1" customWidth="1"/>
    <col min="7169" max="7169" width="6.28515625" customWidth="1"/>
    <col min="7170" max="7170" width="5.28515625" customWidth="1"/>
    <col min="7171" max="7171" width="44.5703125" customWidth="1"/>
    <col min="7172" max="7172" width="12.140625" customWidth="1"/>
    <col min="7173" max="7173" width="5.140625" customWidth="1"/>
    <col min="7174" max="7174" width="12.140625" bestFit="1" customWidth="1"/>
    <col min="7175" max="7175" width="7.5703125" customWidth="1"/>
    <col min="7176" max="7178" width="14.28515625" bestFit="1" customWidth="1"/>
    <col min="7179" max="7179" width="57.7109375" customWidth="1"/>
    <col min="7180" max="7180" width="42" customWidth="1"/>
    <col min="7181" max="7181" width="10.5703125" bestFit="1" customWidth="1"/>
    <col min="7425" max="7425" width="6.28515625" customWidth="1"/>
    <col min="7426" max="7426" width="5.28515625" customWidth="1"/>
    <col min="7427" max="7427" width="44.5703125" customWidth="1"/>
    <col min="7428" max="7428" width="12.140625" customWidth="1"/>
    <col min="7429" max="7429" width="5.140625" customWidth="1"/>
    <col min="7430" max="7430" width="12.140625" bestFit="1" customWidth="1"/>
    <col min="7431" max="7431" width="7.5703125" customWidth="1"/>
    <col min="7432" max="7434" width="14.28515625" bestFit="1" customWidth="1"/>
    <col min="7435" max="7435" width="57.7109375" customWidth="1"/>
    <col min="7436" max="7436" width="42" customWidth="1"/>
    <col min="7437" max="7437" width="10.5703125" bestFit="1" customWidth="1"/>
    <col min="7681" max="7681" width="6.28515625" customWidth="1"/>
    <col min="7682" max="7682" width="5.28515625" customWidth="1"/>
    <col min="7683" max="7683" width="44.5703125" customWidth="1"/>
    <col min="7684" max="7684" width="12.140625" customWidth="1"/>
    <col min="7685" max="7685" width="5.140625" customWidth="1"/>
    <col min="7686" max="7686" width="12.140625" bestFit="1" customWidth="1"/>
    <col min="7687" max="7687" width="7.5703125" customWidth="1"/>
    <col min="7688" max="7690" width="14.28515625" bestFit="1" customWidth="1"/>
    <col min="7691" max="7691" width="57.7109375" customWidth="1"/>
    <col min="7692" max="7692" width="42" customWidth="1"/>
    <col min="7693" max="7693" width="10.5703125" bestFit="1" customWidth="1"/>
    <col min="7937" max="7937" width="6.28515625" customWidth="1"/>
    <col min="7938" max="7938" width="5.28515625" customWidth="1"/>
    <col min="7939" max="7939" width="44.5703125" customWidth="1"/>
    <col min="7940" max="7940" width="12.140625" customWidth="1"/>
    <col min="7941" max="7941" width="5.140625" customWidth="1"/>
    <col min="7942" max="7942" width="12.140625" bestFit="1" customWidth="1"/>
    <col min="7943" max="7943" width="7.5703125" customWidth="1"/>
    <col min="7944" max="7946" width="14.28515625" bestFit="1" customWidth="1"/>
    <col min="7947" max="7947" width="57.7109375" customWidth="1"/>
    <col min="7948" max="7948" width="42" customWidth="1"/>
    <col min="7949" max="7949" width="10.5703125" bestFit="1" customWidth="1"/>
    <col min="8193" max="8193" width="6.28515625" customWidth="1"/>
    <col min="8194" max="8194" width="5.28515625" customWidth="1"/>
    <col min="8195" max="8195" width="44.5703125" customWidth="1"/>
    <col min="8196" max="8196" width="12.140625" customWidth="1"/>
    <col min="8197" max="8197" width="5.140625" customWidth="1"/>
    <col min="8198" max="8198" width="12.140625" bestFit="1" customWidth="1"/>
    <col min="8199" max="8199" width="7.5703125" customWidth="1"/>
    <col min="8200" max="8202" width="14.28515625" bestFit="1" customWidth="1"/>
    <col min="8203" max="8203" width="57.7109375" customWidth="1"/>
    <col min="8204" max="8204" width="42" customWidth="1"/>
    <col min="8205" max="8205" width="10.5703125" bestFit="1" customWidth="1"/>
    <col min="8449" max="8449" width="6.28515625" customWidth="1"/>
    <col min="8450" max="8450" width="5.28515625" customWidth="1"/>
    <col min="8451" max="8451" width="44.5703125" customWidth="1"/>
    <col min="8452" max="8452" width="12.140625" customWidth="1"/>
    <col min="8453" max="8453" width="5.140625" customWidth="1"/>
    <col min="8454" max="8454" width="12.140625" bestFit="1" customWidth="1"/>
    <col min="8455" max="8455" width="7.5703125" customWidth="1"/>
    <col min="8456" max="8458" width="14.28515625" bestFit="1" customWidth="1"/>
    <col min="8459" max="8459" width="57.7109375" customWidth="1"/>
    <col min="8460" max="8460" width="42" customWidth="1"/>
    <col min="8461" max="8461" width="10.5703125" bestFit="1" customWidth="1"/>
    <col min="8705" max="8705" width="6.28515625" customWidth="1"/>
    <col min="8706" max="8706" width="5.28515625" customWidth="1"/>
    <col min="8707" max="8707" width="44.5703125" customWidth="1"/>
    <col min="8708" max="8708" width="12.140625" customWidth="1"/>
    <col min="8709" max="8709" width="5.140625" customWidth="1"/>
    <col min="8710" max="8710" width="12.140625" bestFit="1" customWidth="1"/>
    <col min="8711" max="8711" width="7.5703125" customWidth="1"/>
    <col min="8712" max="8714" width="14.28515625" bestFit="1" customWidth="1"/>
    <col min="8715" max="8715" width="57.7109375" customWidth="1"/>
    <col min="8716" max="8716" width="42" customWidth="1"/>
    <col min="8717" max="8717" width="10.5703125" bestFit="1" customWidth="1"/>
    <col min="8961" max="8961" width="6.28515625" customWidth="1"/>
    <col min="8962" max="8962" width="5.28515625" customWidth="1"/>
    <col min="8963" max="8963" width="44.5703125" customWidth="1"/>
    <col min="8964" max="8964" width="12.140625" customWidth="1"/>
    <col min="8965" max="8965" width="5.140625" customWidth="1"/>
    <col min="8966" max="8966" width="12.140625" bestFit="1" customWidth="1"/>
    <col min="8967" max="8967" width="7.5703125" customWidth="1"/>
    <col min="8968" max="8970" width="14.28515625" bestFit="1" customWidth="1"/>
    <col min="8971" max="8971" width="57.7109375" customWidth="1"/>
    <col min="8972" max="8972" width="42" customWidth="1"/>
    <col min="8973" max="8973" width="10.5703125" bestFit="1" customWidth="1"/>
    <col min="9217" max="9217" width="6.28515625" customWidth="1"/>
    <col min="9218" max="9218" width="5.28515625" customWidth="1"/>
    <col min="9219" max="9219" width="44.5703125" customWidth="1"/>
    <col min="9220" max="9220" width="12.140625" customWidth="1"/>
    <col min="9221" max="9221" width="5.140625" customWidth="1"/>
    <col min="9222" max="9222" width="12.140625" bestFit="1" customWidth="1"/>
    <col min="9223" max="9223" width="7.5703125" customWidth="1"/>
    <col min="9224" max="9226" width="14.28515625" bestFit="1" customWidth="1"/>
    <col min="9227" max="9227" width="57.7109375" customWidth="1"/>
    <col min="9228" max="9228" width="42" customWidth="1"/>
    <col min="9229" max="9229" width="10.5703125" bestFit="1" customWidth="1"/>
    <col min="9473" max="9473" width="6.28515625" customWidth="1"/>
    <col min="9474" max="9474" width="5.28515625" customWidth="1"/>
    <col min="9475" max="9475" width="44.5703125" customWidth="1"/>
    <col min="9476" max="9476" width="12.140625" customWidth="1"/>
    <col min="9477" max="9477" width="5.140625" customWidth="1"/>
    <col min="9478" max="9478" width="12.140625" bestFit="1" customWidth="1"/>
    <col min="9479" max="9479" width="7.5703125" customWidth="1"/>
    <col min="9480" max="9482" width="14.28515625" bestFit="1" customWidth="1"/>
    <col min="9483" max="9483" width="57.7109375" customWidth="1"/>
    <col min="9484" max="9484" width="42" customWidth="1"/>
    <col min="9485" max="9485" width="10.5703125" bestFit="1" customWidth="1"/>
    <col min="9729" max="9729" width="6.28515625" customWidth="1"/>
    <col min="9730" max="9730" width="5.28515625" customWidth="1"/>
    <col min="9731" max="9731" width="44.5703125" customWidth="1"/>
    <col min="9732" max="9732" width="12.140625" customWidth="1"/>
    <col min="9733" max="9733" width="5.140625" customWidth="1"/>
    <col min="9734" max="9734" width="12.140625" bestFit="1" customWidth="1"/>
    <col min="9735" max="9735" width="7.5703125" customWidth="1"/>
    <col min="9736" max="9738" width="14.28515625" bestFit="1" customWidth="1"/>
    <col min="9739" max="9739" width="57.7109375" customWidth="1"/>
    <col min="9740" max="9740" width="42" customWidth="1"/>
    <col min="9741" max="9741" width="10.5703125" bestFit="1" customWidth="1"/>
    <col min="9985" max="9985" width="6.28515625" customWidth="1"/>
    <col min="9986" max="9986" width="5.28515625" customWidth="1"/>
    <col min="9987" max="9987" width="44.5703125" customWidth="1"/>
    <col min="9988" max="9988" width="12.140625" customWidth="1"/>
    <col min="9989" max="9989" width="5.140625" customWidth="1"/>
    <col min="9990" max="9990" width="12.140625" bestFit="1" customWidth="1"/>
    <col min="9991" max="9991" width="7.5703125" customWidth="1"/>
    <col min="9992" max="9994" width="14.28515625" bestFit="1" customWidth="1"/>
    <col min="9995" max="9995" width="57.7109375" customWidth="1"/>
    <col min="9996" max="9996" width="42" customWidth="1"/>
    <col min="9997" max="9997" width="10.5703125" bestFit="1" customWidth="1"/>
    <col min="10241" max="10241" width="6.28515625" customWidth="1"/>
    <col min="10242" max="10242" width="5.28515625" customWidth="1"/>
    <col min="10243" max="10243" width="44.5703125" customWidth="1"/>
    <col min="10244" max="10244" width="12.140625" customWidth="1"/>
    <col min="10245" max="10245" width="5.140625" customWidth="1"/>
    <col min="10246" max="10246" width="12.140625" bestFit="1" customWidth="1"/>
    <col min="10247" max="10247" width="7.5703125" customWidth="1"/>
    <col min="10248" max="10250" width="14.28515625" bestFit="1" customWidth="1"/>
    <col min="10251" max="10251" width="57.7109375" customWidth="1"/>
    <col min="10252" max="10252" width="42" customWidth="1"/>
    <col min="10253" max="10253" width="10.5703125" bestFit="1" customWidth="1"/>
    <col min="10497" max="10497" width="6.28515625" customWidth="1"/>
    <col min="10498" max="10498" width="5.28515625" customWidth="1"/>
    <col min="10499" max="10499" width="44.5703125" customWidth="1"/>
    <col min="10500" max="10500" width="12.140625" customWidth="1"/>
    <col min="10501" max="10501" width="5.140625" customWidth="1"/>
    <col min="10502" max="10502" width="12.140625" bestFit="1" customWidth="1"/>
    <col min="10503" max="10503" width="7.5703125" customWidth="1"/>
    <col min="10504" max="10506" width="14.28515625" bestFit="1" customWidth="1"/>
    <col min="10507" max="10507" width="57.7109375" customWidth="1"/>
    <col min="10508" max="10508" width="42" customWidth="1"/>
    <col min="10509" max="10509" width="10.5703125" bestFit="1" customWidth="1"/>
    <col min="10753" max="10753" width="6.28515625" customWidth="1"/>
    <col min="10754" max="10754" width="5.28515625" customWidth="1"/>
    <col min="10755" max="10755" width="44.5703125" customWidth="1"/>
    <col min="10756" max="10756" width="12.140625" customWidth="1"/>
    <col min="10757" max="10757" width="5.140625" customWidth="1"/>
    <col min="10758" max="10758" width="12.140625" bestFit="1" customWidth="1"/>
    <col min="10759" max="10759" width="7.5703125" customWidth="1"/>
    <col min="10760" max="10762" width="14.28515625" bestFit="1" customWidth="1"/>
    <col min="10763" max="10763" width="57.7109375" customWidth="1"/>
    <col min="10764" max="10764" width="42" customWidth="1"/>
    <col min="10765" max="10765" width="10.5703125" bestFit="1" customWidth="1"/>
    <col min="11009" max="11009" width="6.28515625" customWidth="1"/>
    <col min="11010" max="11010" width="5.28515625" customWidth="1"/>
    <col min="11011" max="11011" width="44.5703125" customWidth="1"/>
    <col min="11012" max="11012" width="12.140625" customWidth="1"/>
    <col min="11013" max="11013" width="5.140625" customWidth="1"/>
    <col min="11014" max="11014" width="12.140625" bestFit="1" customWidth="1"/>
    <col min="11015" max="11015" width="7.5703125" customWidth="1"/>
    <col min="11016" max="11018" width="14.28515625" bestFit="1" customWidth="1"/>
    <col min="11019" max="11019" width="57.7109375" customWidth="1"/>
    <col min="11020" max="11020" width="42" customWidth="1"/>
    <col min="11021" max="11021" width="10.5703125" bestFit="1" customWidth="1"/>
    <col min="11265" max="11265" width="6.28515625" customWidth="1"/>
    <col min="11266" max="11266" width="5.28515625" customWidth="1"/>
    <col min="11267" max="11267" width="44.5703125" customWidth="1"/>
    <col min="11268" max="11268" width="12.140625" customWidth="1"/>
    <col min="11269" max="11269" width="5.140625" customWidth="1"/>
    <col min="11270" max="11270" width="12.140625" bestFit="1" customWidth="1"/>
    <col min="11271" max="11271" width="7.5703125" customWidth="1"/>
    <col min="11272" max="11274" width="14.28515625" bestFit="1" customWidth="1"/>
    <col min="11275" max="11275" width="57.7109375" customWidth="1"/>
    <col min="11276" max="11276" width="42" customWidth="1"/>
    <col min="11277" max="11277" width="10.5703125" bestFit="1" customWidth="1"/>
    <col min="11521" max="11521" width="6.28515625" customWidth="1"/>
    <col min="11522" max="11522" width="5.28515625" customWidth="1"/>
    <col min="11523" max="11523" width="44.5703125" customWidth="1"/>
    <col min="11524" max="11524" width="12.140625" customWidth="1"/>
    <col min="11525" max="11525" width="5.140625" customWidth="1"/>
    <col min="11526" max="11526" width="12.140625" bestFit="1" customWidth="1"/>
    <col min="11527" max="11527" width="7.5703125" customWidth="1"/>
    <col min="11528" max="11530" width="14.28515625" bestFit="1" customWidth="1"/>
    <col min="11531" max="11531" width="57.7109375" customWidth="1"/>
    <col min="11532" max="11532" width="42" customWidth="1"/>
    <col min="11533" max="11533" width="10.5703125" bestFit="1" customWidth="1"/>
    <col min="11777" max="11777" width="6.28515625" customWidth="1"/>
    <col min="11778" max="11778" width="5.28515625" customWidth="1"/>
    <col min="11779" max="11779" width="44.5703125" customWidth="1"/>
    <col min="11780" max="11780" width="12.140625" customWidth="1"/>
    <col min="11781" max="11781" width="5.140625" customWidth="1"/>
    <col min="11782" max="11782" width="12.140625" bestFit="1" customWidth="1"/>
    <col min="11783" max="11783" width="7.5703125" customWidth="1"/>
    <col min="11784" max="11786" width="14.28515625" bestFit="1" customWidth="1"/>
    <col min="11787" max="11787" width="57.7109375" customWidth="1"/>
    <col min="11788" max="11788" width="42" customWidth="1"/>
    <col min="11789" max="11789" width="10.5703125" bestFit="1" customWidth="1"/>
    <col min="12033" max="12033" width="6.28515625" customWidth="1"/>
    <col min="12034" max="12034" width="5.28515625" customWidth="1"/>
    <col min="12035" max="12035" width="44.5703125" customWidth="1"/>
    <col min="12036" max="12036" width="12.140625" customWidth="1"/>
    <col min="12037" max="12037" width="5.140625" customWidth="1"/>
    <col min="12038" max="12038" width="12.140625" bestFit="1" customWidth="1"/>
    <col min="12039" max="12039" width="7.5703125" customWidth="1"/>
    <col min="12040" max="12042" width="14.28515625" bestFit="1" customWidth="1"/>
    <col min="12043" max="12043" width="57.7109375" customWidth="1"/>
    <col min="12044" max="12044" width="42" customWidth="1"/>
    <col min="12045" max="12045" width="10.5703125" bestFit="1" customWidth="1"/>
    <col min="12289" max="12289" width="6.28515625" customWidth="1"/>
    <col min="12290" max="12290" width="5.28515625" customWidth="1"/>
    <col min="12291" max="12291" width="44.5703125" customWidth="1"/>
    <col min="12292" max="12292" width="12.140625" customWidth="1"/>
    <col min="12293" max="12293" width="5.140625" customWidth="1"/>
    <col min="12294" max="12294" width="12.140625" bestFit="1" customWidth="1"/>
    <col min="12295" max="12295" width="7.5703125" customWidth="1"/>
    <col min="12296" max="12298" width="14.28515625" bestFit="1" customWidth="1"/>
    <col min="12299" max="12299" width="57.7109375" customWidth="1"/>
    <col min="12300" max="12300" width="42" customWidth="1"/>
    <col min="12301" max="12301" width="10.5703125" bestFit="1" customWidth="1"/>
    <col min="12545" max="12545" width="6.28515625" customWidth="1"/>
    <col min="12546" max="12546" width="5.28515625" customWidth="1"/>
    <col min="12547" max="12547" width="44.5703125" customWidth="1"/>
    <col min="12548" max="12548" width="12.140625" customWidth="1"/>
    <col min="12549" max="12549" width="5.140625" customWidth="1"/>
    <col min="12550" max="12550" width="12.140625" bestFit="1" customWidth="1"/>
    <col min="12551" max="12551" width="7.5703125" customWidth="1"/>
    <col min="12552" max="12554" width="14.28515625" bestFit="1" customWidth="1"/>
    <col min="12555" max="12555" width="57.7109375" customWidth="1"/>
    <col min="12556" max="12556" width="42" customWidth="1"/>
    <col min="12557" max="12557" width="10.5703125" bestFit="1" customWidth="1"/>
    <col min="12801" max="12801" width="6.28515625" customWidth="1"/>
    <col min="12802" max="12802" width="5.28515625" customWidth="1"/>
    <col min="12803" max="12803" width="44.5703125" customWidth="1"/>
    <col min="12804" max="12804" width="12.140625" customWidth="1"/>
    <col min="12805" max="12805" width="5.140625" customWidth="1"/>
    <col min="12806" max="12806" width="12.140625" bestFit="1" customWidth="1"/>
    <col min="12807" max="12807" width="7.5703125" customWidth="1"/>
    <col min="12808" max="12810" width="14.28515625" bestFit="1" customWidth="1"/>
    <col min="12811" max="12811" width="57.7109375" customWidth="1"/>
    <col min="12812" max="12812" width="42" customWidth="1"/>
    <col min="12813" max="12813" width="10.5703125" bestFit="1" customWidth="1"/>
    <col min="13057" max="13057" width="6.28515625" customWidth="1"/>
    <col min="13058" max="13058" width="5.28515625" customWidth="1"/>
    <col min="13059" max="13059" width="44.5703125" customWidth="1"/>
    <col min="13060" max="13060" width="12.140625" customWidth="1"/>
    <col min="13061" max="13061" width="5.140625" customWidth="1"/>
    <col min="13062" max="13062" width="12.140625" bestFit="1" customWidth="1"/>
    <col min="13063" max="13063" width="7.5703125" customWidth="1"/>
    <col min="13064" max="13066" width="14.28515625" bestFit="1" customWidth="1"/>
    <col min="13067" max="13067" width="57.7109375" customWidth="1"/>
    <col min="13068" max="13068" width="42" customWidth="1"/>
    <col min="13069" max="13069" width="10.5703125" bestFit="1" customWidth="1"/>
    <col min="13313" max="13313" width="6.28515625" customWidth="1"/>
    <col min="13314" max="13314" width="5.28515625" customWidth="1"/>
    <col min="13315" max="13315" width="44.5703125" customWidth="1"/>
    <col min="13316" max="13316" width="12.140625" customWidth="1"/>
    <col min="13317" max="13317" width="5.140625" customWidth="1"/>
    <col min="13318" max="13318" width="12.140625" bestFit="1" customWidth="1"/>
    <col min="13319" max="13319" width="7.5703125" customWidth="1"/>
    <col min="13320" max="13322" width="14.28515625" bestFit="1" customWidth="1"/>
    <col min="13323" max="13323" width="57.7109375" customWidth="1"/>
    <col min="13324" max="13324" width="42" customWidth="1"/>
    <col min="13325" max="13325" width="10.5703125" bestFit="1" customWidth="1"/>
    <col min="13569" max="13569" width="6.28515625" customWidth="1"/>
    <col min="13570" max="13570" width="5.28515625" customWidth="1"/>
    <col min="13571" max="13571" width="44.5703125" customWidth="1"/>
    <col min="13572" max="13572" width="12.140625" customWidth="1"/>
    <col min="13573" max="13573" width="5.140625" customWidth="1"/>
    <col min="13574" max="13574" width="12.140625" bestFit="1" customWidth="1"/>
    <col min="13575" max="13575" width="7.5703125" customWidth="1"/>
    <col min="13576" max="13578" width="14.28515625" bestFit="1" customWidth="1"/>
    <col min="13579" max="13579" width="57.7109375" customWidth="1"/>
    <col min="13580" max="13580" width="42" customWidth="1"/>
    <col min="13581" max="13581" width="10.5703125" bestFit="1" customWidth="1"/>
    <col min="13825" max="13825" width="6.28515625" customWidth="1"/>
    <col min="13826" max="13826" width="5.28515625" customWidth="1"/>
    <col min="13827" max="13827" width="44.5703125" customWidth="1"/>
    <col min="13828" max="13828" width="12.140625" customWidth="1"/>
    <col min="13829" max="13829" width="5.140625" customWidth="1"/>
    <col min="13830" max="13830" width="12.140625" bestFit="1" customWidth="1"/>
    <col min="13831" max="13831" width="7.5703125" customWidth="1"/>
    <col min="13832" max="13834" width="14.28515625" bestFit="1" customWidth="1"/>
    <col min="13835" max="13835" width="57.7109375" customWidth="1"/>
    <col min="13836" max="13836" width="42" customWidth="1"/>
    <col min="13837" max="13837" width="10.5703125" bestFit="1" customWidth="1"/>
    <col min="14081" max="14081" width="6.28515625" customWidth="1"/>
    <col min="14082" max="14082" width="5.28515625" customWidth="1"/>
    <col min="14083" max="14083" width="44.5703125" customWidth="1"/>
    <col min="14084" max="14084" width="12.140625" customWidth="1"/>
    <col min="14085" max="14085" width="5.140625" customWidth="1"/>
    <col min="14086" max="14086" width="12.140625" bestFit="1" customWidth="1"/>
    <col min="14087" max="14087" width="7.5703125" customWidth="1"/>
    <col min="14088" max="14090" width="14.28515625" bestFit="1" customWidth="1"/>
    <col min="14091" max="14091" width="57.7109375" customWidth="1"/>
    <col min="14092" max="14092" width="42" customWidth="1"/>
    <col min="14093" max="14093" width="10.5703125" bestFit="1" customWidth="1"/>
    <col min="14337" max="14337" width="6.28515625" customWidth="1"/>
    <col min="14338" max="14338" width="5.28515625" customWidth="1"/>
    <col min="14339" max="14339" width="44.5703125" customWidth="1"/>
    <col min="14340" max="14340" width="12.140625" customWidth="1"/>
    <col min="14341" max="14341" width="5.140625" customWidth="1"/>
    <col min="14342" max="14342" width="12.140625" bestFit="1" customWidth="1"/>
    <col min="14343" max="14343" width="7.5703125" customWidth="1"/>
    <col min="14344" max="14346" width="14.28515625" bestFit="1" customWidth="1"/>
    <col min="14347" max="14347" width="57.7109375" customWidth="1"/>
    <col min="14348" max="14348" width="42" customWidth="1"/>
    <col min="14349" max="14349" width="10.5703125" bestFit="1" customWidth="1"/>
    <col min="14593" max="14593" width="6.28515625" customWidth="1"/>
    <col min="14594" max="14594" width="5.28515625" customWidth="1"/>
    <col min="14595" max="14595" width="44.5703125" customWidth="1"/>
    <col min="14596" max="14596" width="12.140625" customWidth="1"/>
    <col min="14597" max="14597" width="5.140625" customWidth="1"/>
    <col min="14598" max="14598" width="12.140625" bestFit="1" customWidth="1"/>
    <col min="14599" max="14599" width="7.5703125" customWidth="1"/>
    <col min="14600" max="14602" width="14.28515625" bestFit="1" customWidth="1"/>
    <col min="14603" max="14603" width="57.7109375" customWidth="1"/>
    <col min="14604" max="14604" width="42" customWidth="1"/>
    <col min="14605" max="14605" width="10.5703125" bestFit="1" customWidth="1"/>
    <col min="14849" max="14849" width="6.28515625" customWidth="1"/>
    <col min="14850" max="14850" width="5.28515625" customWidth="1"/>
    <col min="14851" max="14851" width="44.5703125" customWidth="1"/>
    <col min="14852" max="14852" width="12.140625" customWidth="1"/>
    <col min="14853" max="14853" width="5.140625" customWidth="1"/>
    <col min="14854" max="14854" width="12.140625" bestFit="1" customWidth="1"/>
    <col min="14855" max="14855" width="7.5703125" customWidth="1"/>
    <col min="14856" max="14858" width="14.28515625" bestFit="1" customWidth="1"/>
    <col min="14859" max="14859" width="57.7109375" customWidth="1"/>
    <col min="14860" max="14860" width="42" customWidth="1"/>
    <col min="14861" max="14861" width="10.5703125" bestFit="1" customWidth="1"/>
    <col min="15105" max="15105" width="6.28515625" customWidth="1"/>
    <col min="15106" max="15106" width="5.28515625" customWidth="1"/>
    <col min="15107" max="15107" width="44.5703125" customWidth="1"/>
    <col min="15108" max="15108" width="12.140625" customWidth="1"/>
    <col min="15109" max="15109" width="5.140625" customWidth="1"/>
    <col min="15110" max="15110" width="12.140625" bestFit="1" customWidth="1"/>
    <col min="15111" max="15111" width="7.5703125" customWidth="1"/>
    <col min="15112" max="15114" width="14.28515625" bestFit="1" customWidth="1"/>
    <col min="15115" max="15115" width="57.7109375" customWidth="1"/>
    <col min="15116" max="15116" width="42" customWidth="1"/>
    <col min="15117" max="15117" width="10.5703125" bestFit="1" customWidth="1"/>
    <col min="15361" max="15361" width="6.28515625" customWidth="1"/>
    <col min="15362" max="15362" width="5.28515625" customWidth="1"/>
    <col min="15363" max="15363" width="44.5703125" customWidth="1"/>
    <col min="15364" max="15364" width="12.140625" customWidth="1"/>
    <col min="15365" max="15365" width="5.140625" customWidth="1"/>
    <col min="15366" max="15366" width="12.140625" bestFit="1" customWidth="1"/>
    <col min="15367" max="15367" width="7.5703125" customWidth="1"/>
    <col min="15368" max="15370" width="14.28515625" bestFit="1" customWidth="1"/>
    <col min="15371" max="15371" width="57.7109375" customWidth="1"/>
    <col min="15372" max="15372" width="42" customWidth="1"/>
    <col min="15373" max="15373" width="10.5703125" bestFit="1" customWidth="1"/>
    <col min="15617" max="15617" width="6.28515625" customWidth="1"/>
    <col min="15618" max="15618" width="5.28515625" customWidth="1"/>
    <col min="15619" max="15619" width="44.5703125" customWidth="1"/>
    <col min="15620" max="15620" width="12.140625" customWidth="1"/>
    <col min="15621" max="15621" width="5.140625" customWidth="1"/>
    <col min="15622" max="15622" width="12.140625" bestFit="1" customWidth="1"/>
    <col min="15623" max="15623" width="7.5703125" customWidth="1"/>
    <col min="15624" max="15626" width="14.28515625" bestFit="1" customWidth="1"/>
    <col min="15627" max="15627" width="57.7109375" customWidth="1"/>
    <col min="15628" max="15628" width="42" customWidth="1"/>
    <col min="15629" max="15629" width="10.5703125" bestFit="1" customWidth="1"/>
    <col min="15873" max="15873" width="6.28515625" customWidth="1"/>
    <col min="15874" max="15874" width="5.28515625" customWidth="1"/>
    <col min="15875" max="15875" width="44.5703125" customWidth="1"/>
    <col min="15876" max="15876" width="12.140625" customWidth="1"/>
    <col min="15877" max="15877" width="5.140625" customWidth="1"/>
    <col min="15878" max="15878" width="12.140625" bestFit="1" customWidth="1"/>
    <col min="15879" max="15879" width="7.5703125" customWidth="1"/>
    <col min="15880" max="15882" width="14.28515625" bestFit="1" customWidth="1"/>
    <col min="15883" max="15883" width="57.7109375" customWidth="1"/>
    <col min="15884" max="15884" width="42" customWidth="1"/>
    <col min="15885" max="15885" width="10.5703125" bestFit="1" customWidth="1"/>
    <col min="16129" max="16129" width="6.28515625" customWidth="1"/>
    <col min="16130" max="16130" width="5.28515625" customWidth="1"/>
    <col min="16131" max="16131" width="44.5703125" customWidth="1"/>
    <col min="16132" max="16132" width="12.140625" customWidth="1"/>
    <col min="16133" max="16133" width="5.140625" customWidth="1"/>
    <col min="16134" max="16134" width="12.140625" bestFit="1" customWidth="1"/>
    <col min="16135" max="16135" width="7.5703125" customWidth="1"/>
    <col min="16136" max="16138" width="14.28515625" bestFit="1" customWidth="1"/>
    <col min="16139" max="16139" width="57.7109375" customWidth="1"/>
    <col min="16140" max="16140" width="42" customWidth="1"/>
    <col min="16141" max="16141" width="10.5703125" bestFit="1" customWidth="1"/>
  </cols>
  <sheetData>
    <row r="1" spans="1:12" ht="18" x14ac:dyDescent="0.25">
      <c r="B1" s="979" t="s">
        <v>1342</v>
      </c>
      <c r="C1" s="979"/>
      <c r="D1" s="979"/>
      <c r="E1" s="979"/>
      <c r="F1" s="979"/>
      <c r="G1" s="979"/>
      <c r="H1" s="979"/>
      <c r="I1" s="119"/>
      <c r="J1" s="119"/>
      <c r="K1" s="119"/>
    </row>
    <row r="2" spans="1:12" ht="15" customHeight="1" x14ac:dyDescent="0.25">
      <c r="B2" s="1023" t="s">
        <v>1343</v>
      </c>
      <c r="C2" s="1023"/>
      <c r="D2" s="1023"/>
      <c r="E2" s="1023"/>
      <c r="F2" s="1023"/>
      <c r="G2" s="1023"/>
      <c r="H2" s="1023"/>
      <c r="I2" s="937" t="s">
        <v>1968</v>
      </c>
      <c r="J2" s="829"/>
      <c r="K2" s="121"/>
    </row>
    <row r="3" spans="1:12" ht="35.25" customHeight="1" x14ac:dyDescent="0.2">
      <c r="B3" s="1022" t="s">
        <v>1344</v>
      </c>
      <c r="C3" s="1022"/>
      <c r="D3" s="1022"/>
      <c r="E3" s="1022"/>
      <c r="F3" s="1022"/>
      <c r="G3" s="1022"/>
      <c r="H3" s="1022"/>
      <c r="I3" s="838"/>
      <c r="J3" s="838"/>
      <c r="K3" s="119"/>
    </row>
    <row r="4" spans="1:12" x14ac:dyDescent="0.2">
      <c r="A4" s="3"/>
      <c r="B4" s="3"/>
      <c r="C4" s="3"/>
      <c r="D4" s="3"/>
      <c r="E4" s="3"/>
      <c r="F4" s="3"/>
      <c r="G4" s="3"/>
      <c r="H4" s="3"/>
      <c r="I4" s="3"/>
      <c r="J4" s="3"/>
    </row>
    <row r="5" spans="1:12" x14ac:dyDescent="0.2">
      <c r="A5" s="1024" t="s">
        <v>0</v>
      </c>
      <c r="B5" s="1024" t="s">
        <v>1174</v>
      </c>
      <c r="C5" s="1049" t="s">
        <v>1</v>
      </c>
      <c r="D5" s="1049" t="s">
        <v>1169</v>
      </c>
      <c r="E5" s="1024" t="s">
        <v>2</v>
      </c>
      <c r="F5" s="1024" t="s">
        <v>4</v>
      </c>
      <c r="G5" s="1024" t="s">
        <v>3</v>
      </c>
      <c r="H5" s="1024" t="s">
        <v>1345</v>
      </c>
      <c r="I5" s="1024"/>
      <c r="J5" s="1024"/>
      <c r="K5" s="122" t="s">
        <v>1346</v>
      </c>
    </row>
    <row r="6" spans="1:12" x14ac:dyDescent="0.2">
      <c r="A6" s="1024"/>
      <c r="B6" s="1024"/>
      <c r="C6" s="1049"/>
      <c r="D6" s="1050"/>
      <c r="E6" s="1024"/>
      <c r="F6" s="1024"/>
      <c r="G6" s="1024"/>
      <c r="H6" s="827" t="s">
        <v>1347</v>
      </c>
      <c r="I6" s="827" t="s">
        <v>1348</v>
      </c>
      <c r="J6" s="827" t="s">
        <v>1349</v>
      </c>
      <c r="K6" s="122"/>
    </row>
    <row r="7" spans="1:12" x14ac:dyDescent="0.2">
      <c r="A7" s="4">
        <v>1</v>
      </c>
      <c r="B7" s="1052">
        <v>2</v>
      </c>
      <c r="C7" s="1053"/>
      <c r="D7" s="4">
        <v>3</v>
      </c>
      <c r="E7" s="4">
        <v>4</v>
      </c>
      <c r="F7" s="4">
        <v>5</v>
      </c>
      <c r="G7" s="4">
        <v>6</v>
      </c>
      <c r="H7" s="4">
        <v>7</v>
      </c>
      <c r="I7" s="4">
        <v>8</v>
      </c>
      <c r="J7" s="4">
        <v>9</v>
      </c>
      <c r="K7" s="123"/>
    </row>
    <row r="8" spans="1:12" ht="15" customHeight="1" x14ac:dyDescent="0.2">
      <c r="A8" s="1044">
        <v>1</v>
      </c>
      <c r="B8" s="325"/>
      <c r="C8" s="326" t="s">
        <v>1221</v>
      </c>
      <c r="D8" s="327"/>
      <c r="E8" s="327"/>
      <c r="F8" s="327"/>
      <c r="G8" s="327"/>
      <c r="H8" s="327"/>
      <c r="I8" s="327"/>
      <c r="J8" s="328"/>
      <c r="K8" s="124"/>
    </row>
    <row r="9" spans="1:12" ht="15" customHeight="1" x14ac:dyDescent="0.2">
      <c r="A9" s="1039"/>
      <c r="B9" s="1054" t="s">
        <v>1194</v>
      </c>
      <c r="C9" s="329" t="s">
        <v>1350</v>
      </c>
      <c r="D9" s="330"/>
      <c r="E9" s="331"/>
      <c r="F9" s="331"/>
      <c r="G9" s="331"/>
      <c r="H9" s="331"/>
      <c r="I9" s="331"/>
      <c r="J9" s="332"/>
    </row>
    <row r="10" spans="1:12" ht="15" customHeight="1" x14ac:dyDescent="0.2">
      <c r="A10" s="1039"/>
      <c r="B10" s="1054"/>
      <c r="C10" s="333" t="s">
        <v>1351</v>
      </c>
      <c r="D10" s="334">
        <v>7132220091</v>
      </c>
      <c r="E10" s="334" t="s">
        <v>6</v>
      </c>
      <c r="F10" s="335">
        <f>VLOOKUP(D10,'SOR RATE 2025-26'!A:D,4,0)</f>
        <v>1348793.61</v>
      </c>
      <c r="G10" s="334">
        <v>1</v>
      </c>
      <c r="H10" s="335">
        <f>F10*G10</f>
        <v>1348793.61</v>
      </c>
      <c r="I10" s="335"/>
      <c r="J10" s="335"/>
      <c r="K10" s="125"/>
    </row>
    <row r="11" spans="1:12" ht="15" customHeight="1" x14ac:dyDescent="0.2">
      <c r="A11" s="1039"/>
      <c r="B11" s="1054"/>
      <c r="C11" s="333" t="s">
        <v>1352</v>
      </c>
      <c r="D11" s="334">
        <v>7132220095</v>
      </c>
      <c r="E11" s="334" t="s">
        <v>6</v>
      </c>
      <c r="F11" s="335">
        <f>VLOOKUP(D11,'SOR RATE 2025-26'!A:D,4,0)</f>
        <v>4006404.71</v>
      </c>
      <c r="G11" s="334">
        <v>1</v>
      </c>
      <c r="H11" s="335"/>
      <c r="I11" s="335">
        <f>F11*G11</f>
        <v>4006404.71</v>
      </c>
      <c r="J11" s="335"/>
      <c r="K11" s="125"/>
    </row>
    <row r="12" spans="1:12" ht="15" customHeight="1" x14ac:dyDescent="0.2">
      <c r="A12" s="1039"/>
      <c r="B12" s="1054"/>
      <c r="C12" s="333" t="s">
        <v>1353</v>
      </c>
      <c r="D12" s="334">
        <v>7132220097</v>
      </c>
      <c r="E12" s="334" t="s">
        <v>6</v>
      </c>
      <c r="F12" s="335">
        <f>VLOOKUP(D12,'SOR RATE 2025-26'!A:D,4,0)</f>
        <v>5578770.9199999999</v>
      </c>
      <c r="G12" s="334">
        <v>1</v>
      </c>
      <c r="H12" s="335"/>
      <c r="I12" s="335"/>
      <c r="J12" s="335">
        <f>F12*G12</f>
        <v>5578770.9199999999</v>
      </c>
      <c r="K12" s="125"/>
    </row>
    <row r="13" spans="1:12" ht="15" customHeight="1" x14ac:dyDescent="0.2">
      <c r="A13" s="1039"/>
      <c r="B13" s="1054" t="s">
        <v>1195</v>
      </c>
      <c r="C13" s="336" t="s">
        <v>1354</v>
      </c>
      <c r="D13" s="334"/>
      <c r="E13" s="334" t="s">
        <v>6</v>
      </c>
      <c r="F13" s="337">
        <f>I14+I15+I16</f>
        <v>353475.02999999997</v>
      </c>
      <c r="G13" s="334"/>
      <c r="H13" s="335"/>
      <c r="I13" s="335"/>
      <c r="J13" s="335"/>
      <c r="K13" s="125"/>
    </row>
    <row r="14" spans="1:12" ht="15" customHeight="1" x14ac:dyDescent="0.2">
      <c r="A14" s="1039"/>
      <c r="B14" s="1054"/>
      <c r="C14" s="338" t="s">
        <v>1355</v>
      </c>
      <c r="D14" s="334">
        <v>7131943380</v>
      </c>
      <c r="E14" s="334" t="s">
        <v>6</v>
      </c>
      <c r="F14" s="335">
        <f>VLOOKUP(D14,'SOR RATE 2025-26'!A:D,4,0)</f>
        <v>258410.88</v>
      </c>
      <c r="G14" s="334">
        <v>1</v>
      </c>
      <c r="H14" s="335"/>
      <c r="I14" s="335">
        <f>F14*G14</f>
        <v>258410.88</v>
      </c>
      <c r="J14" s="335">
        <f>F14*G14</f>
        <v>258410.88</v>
      </c>
      <c r="K14" s="42"/>
    </row>
    <row r="15" spans="1:12" ht="15" customHeight="1" x14ac:dyDescent="0.2">
      <c r="A15" s="1039"/>
      <c r="B15" s="1054"/>
      <c r="C15" s="338" t="s">
        <v>1356</v>
      </c>
      <c r="D15" s="334">
        <v>7131960524</v>
      </c>
      <c r="E15" s="334" t="s">
        <v>6</v>
      </c>
      <c r="F15" s="335">
        <f>VLOOKUP(D15,'SOR RATE 2025-26'!A:D,4,0)</f>
        <v>41822.61</v>
      </c>
      <c r="G15" s="334">
        <v>1</v>
      </c>
      <c r="H15" s="335"/>
      <c r="I15" s="335">
        <f>F15*G15</f>
        <v>41822.61</v>
      </c>
      <c r="J15" s="335">
        <f>F15*G15</f>
        <v>41822.61</v>
      </c>
      <c r="K15" s="42"/>
      <c r="L15" s="45"/>
    </row>
    <row r="16" spans="1:12" ht="15" customHeight="1" x14ac:dyDescent="0.2">
      <c r="A16" s="1039"/>
      <c r="B16" s="1054"/>
      <c r="C16" s="338" t="s">
        <v>1228</v>
      </c>
      <c r="D16" s="334">
        <v>7132230265</v>
      </c>
      <c r="E16" s="334" t="s">
        <v>6</v>
      </c>
      <c r="F16" s="335">
        <f>VLOOKUP(D16,'SOR RATE 2025-26'!A:D,4,0)</f>
        <v>17747.18</v>
      </c>
      <c r="G16" s="334">
        <v>3</v>
      </c>
      <c r="H16" s="335"/>
      <c r="I16" s="335">
        <f>F16*G16</f>
        <v>53241.54</v>
      </c>
      <c r="J16" s="335">
        <f>F16*G16</f>
        <v>53241.54</v>
      </c>
      <c r="K16" s="42"/>
    </row>
    <row r="17" spans="1:17" ht="15" customHeight="1" x14ac:dyDescent="0.2">
      <c r="A17" s="1039"/>
      <c r="B17" s="1054" t="s">
        <v>1196</v>
      </c>
      <c r="C17" s="339" t="s">
        <v>1357</v>
      </c>
      <c r="D17" s="334"/>
      <c r="E17" s="334" t="s">
        <v>6</v>
      </c>
      <c r="F17" s="337">
        <f>H18+H19+H20</f>
        <v>222312.34999999998</v>
      </c>
      <c r="G17" s="334">
        <v>1</v>
      </c>
      <c r="H17" s="335"/>
      <c r="I17" s="335"/>
      <c r="J17" s="335"/>
      <c r="K17" s="42"/>
    </row>
    <row r="18" spans="1:17" ht="15" customHeight="1" x14ac:dyDescent="0.2">
      <c r="A18" s="1039"/>
      <c r="B18" s="1054"/>
      <c r="C18" s="338" t="s">
        <v>1358</v>
      </c>
      <c r="D18" s="334">
        <v>7131941762</v>
      </c>
      <c r="E18" s="334" t="s">
        <v>14</v>
      </c>
      <c r="F18" s="335">
        <f>VLOOKUP(D18,'SOR RATE 2025-26'!A:D,4,0)</f>
        <v>139318.47</v>
      </c>
      <c r="G18" s="334">
        <v>1</v>
      </c>
      <c r="H18" s="335">
        <f>F18*G18</f>
        <v>139318.47</v>
      </c>
      <c r="I18" s="335">
        <f>F18*G18</f>
        <v>139318.47</v>
      </c>
      <c r="J18" s="335">
        <f>F18*G18</f>
        <v>139318.47</v>
      </c>
      <c r="K18" s="42"/>
    </row>
    <row r="19" spans="1:17" ht="15" customHeight="1" x14ac:dyDescent="0.2">
      <c r="A19" s="1039"/>
      <c r="B19" s="1054"/>
      <c r="C19" s="338" t="s">
        <v>1359</v>
      </c>
      <c r="D19" s="334">
        <v>7131960522</v>
      </c>
      <c r="E19" s="334" t="s">
        <v>14</v>
      </c>
      <c r="F19" s="335">
        <f>VLOOKUP(D19,'SOR RATE 2025-26'!A:D,4,0)</f>
        <v>41214.080000000002</v>
      </c>
      <c r="G19" s="334">
        <v>1</v>
      </c>
      <c r="H19" s="335">
        <f>F19*G19</f>
        <v>41214.080000000002</v>
      </c>
      <c r="I19" s="335">
        <f>F19*G19</f>
        <v>41214.080000000002</v>
      </c>
      <c r="J19" s="335">
        <f>F19*G19</f>
        <v>41214.080000000002</v>
      </c>
      <c r="K19" s="42"/>
      <c r="L19" s="65"/>
    </row>
    <row r="20" spans="1:17" ht="15" customHeight="1" x14ac:dyDescent="0.2">
      <c r="A20" s="1039"/>
      <c r="B20" s="1054"/>
      <c r="C20" s="338" t="s">
        <v>1360</v>
      </c>
      <c r="D20" s="334">
        <v>7132230188</v>
      </c>
      <c r="E20" s="334" t="s">
        <v>14</v>
      </c>
      <c r="F20" s="335">
        <f>VLOOKUP(D20,'SOR RATE 2025-26'!A:D,4,0)</f>
        <v>13926.6</v>
      </c>
      <c r="G20" s="334">
        <v>3</v>
      </c>
      <c r="H20" s="335">
        <f>F20*G20</f>
        <v>41779.800000000003</v>
      </c>
      <c r="I20" s="335">
        <f>F20*G20</f>
        <v>41779.800000000003</v>
      </c>
      <c r="J20" s="335">
        <f>F20*G20</f>
        <v>41779.800000000003</v>
      </c>
      <c r="K20" s="42"/>
    </row>
    <row r="21" spans="1:17" ht="15" customHeight="1" x14ac:dyDescent="0.2">
      <c r="A21" s="1039"/>
      <c r="B21" s="1054" t="s">
        <v>1197</v>
      </c>
      <c r="C21" s="339" t="s">
        <v>1361</v>
      </c>
      <c r="D21" s="334"/>
      <c r="E21" s="334" t="s">
        <v>6</v>
      </c>
      <c r="F21" s="337">
        <f>H22+H23+H24</f>
        <v>416142.48</v>
      </c>
      <c r="G21" s="334">
        <v>1</v>
      </c>
      <c r="H21" s="335"/>
      <c r="I21" s="335"/>
      <c r="J21" s="335"/>
      <c r="K21" s="42"/>
    </row>
    <row r="22" spans="1:17" ht="15" customHeight="1" x14ac:dyDescent="0.2">
      <c r="A22" s="1039"/>
      <c r="B22" s="1054"/>
      <c r="C22" s="338" t="s">
        <v>1358</v>
      </c>
      <c r="D22" s="334">
        <v>7131941762</v>
      </c>
      <c r="E22" s="334" t="s">
        <v>6</v>
      </c>
      <c r="F22" s="335">
        <f>VLOOKUP(D22,'SOR RATE 2025-26'!A:D,4,0)</f>
        <v>139318.47</v>
      </c>
      <c r="G22" s="334">
        <v>2</v>
      </c>
      <c r="H22" s="335">
        <f t="shared" ref="H22:H29" si="0">G22*F22</f>
        <v>278636.94</v>
      </c>
      <c r="I22" s="335">
        <f>G22*F22</f>
        <v>278636.94</v>
      </c>
      <c r="J22" s="335">
        <f>G22*F22</f>
        <v>278636.94</v>
      </c>
      <c r="K22" s="46"/>
      <c r="L22" s="47"/>
    </row>
    <row r="23" spans="1:17" ht="15" customHeight="1" x14ac:dyDescent="0.2">
      <c r="A23" s="1039"/>
      <c r="B23" s="1054"/>
      <c r="C23" s="338" t="s">
        <v>1362</v>
      </c>
      <c r="D23" s="334">
        <v>7131960008</v>
      </c>
      <c r="E23" s="334" t="s">
        <v>14</v>
      </c>
      <c r="F23" s="335">
        <f>VLOOKUP(D23,'SOR RATE 2025-26'!A:D,4,0)</f>
        <v>27342.69</v>
      </c>
      <c r="G23" s="334">
        <v>2</v>
      </c>
      <c r="H23" s="335">
        <f t="shared" si="0"/>
        <v>54685.38</v>
      </c>
      <c r="I23" s="335">
        <f>G23*F23</f>
        <v>54685.38</v>
      </c>
      <c r="J23" s="335">
        <f>G23*F23</f>
        <v>54685.38</v>
      </c>
      <c r="K23" s="46"/>
      <c r="L23" s="65"/>
    </row>
    <row r="24" spans="1:17" ht="15" customHeight="1" x14ac:dyDescent="0.2">
      <c r="A24" s="1039"/>
      <c r="B24" s="1054"/>
      <c r="C24" s="333" t="s">
        <v>1363</v>
      </c>
      <c r="D24" s="334">
        <v>7132230185</v>
      </c>
      <c r="E24" s="334" t="s">
        <v>6</v>
      </c>
      <c r="F24" s="335">
        <f>VLOOKUP(D24,'SOR RATE 2025-26'!A:D,4,0)</f>
        <v>13803.36</v>
      </c>
      <c r="G24" s="334">
        <v>6</v>
      </c>
      <c r="H24" s="335">
        <f t="shared" si="0"/>
        <v>82820.160000000003</v>
      </c>
      <c r="I24" s="335">
        <f>F24*G24</f>
        <v>82820.160000000003</v>
      </c>
      <c r="J24" s="335">
        <f>F24*G24</f>
        <v>82820.160000000003</v>
      </c>
      <c r="K24" s="46"/>
    </row>
    <row r="25" spans="1:17" ht="15" customHeight="1" x14ac:dyDescent="0.2">
      <c r="A25" s="1039"/>
      <c r="B25" s="340" t="s">
        <v>1198</v>
      </c>
      <c r="C25" s="338" t="s">
        <v>1364</v>
      </c>
      <c r="D25" s="334">
        <v>7131930415</v>
      </c>
      <c r="E25" s="334" t="s">
        <v>14</v>
      </c>
      <c r="F25" s="335">
        <f>VLOOKUP(D25,'SOR RATE 2025-26'!A:D,4,0)</f>
        <v>3160.34</v>
      </c>
      <c r="G25" s="334">
        <v>3</v>
      </c>
      <c r="H25" s="335">
        <f>G25*F25</f>
        <v>9481.02</v>
      </c>
      <c r="I25" s="335"/>
      <c r="J25" s="335"/>
      <c r="K25" s="42"/>
    </row>
    <row r="26" spans="1:17" ht="15" customHeight="1" x14ac:dyDescent="0.2">
      <c r="A26" s="1039"/>
      <c r="B26" s="340" t="s">
        <v>1209</v>
      </c>
      <c r="C26" s="338" t="s">
        <v>1365</v>
      </c>
      <c r="D26" s="334">
        <v>7131930752</v>
      </c>
      <c r="E26" s="334" t="s">
        <v>6</v>
      </c>
      <c r="F26" s="335">
        <f>VLOOKUP(D26,'SOR RATE 2025-26'!A:D,4,0)</f>
        <v>44624</v>
      </c>
      <c r="G26" s="334">
        <v>2</v>
      </c>
      <c r="H26" s="335">
        <f t="shared" si="0"/>
        <v>89248</v>
      </c>
      <c r="I26" s="335">
        <f>G26*F26</f>
        <v>89248</v>
      </c>
      <c r="J26" s="335">
        <f>G26*F26</f>
        <v>89248</v>
      </c>
      <c r="K26" s="46"/>
    </row>
    <row r="27" spans="1:17" ht="15" customHeight="1" x14ac:dyDescent="0.2">
      <c r="A27" s="1039"/>
      <c r="B27" s="340" t="s">
        <v>1212</v>
      </c>
      <c r="C27" s="338" t="s">
        <v>1366</v>
      </c>
      <c r="D27" s="334">
        <v>7131930663</v>
      </c>
      <c r="E27" s="334" t="s">
        <v>6</v>
      </c>
      <c r="F27" s="335">
        <f>VLOOKUP(D27,'SOR RATE 2025-26'!A:D,4,0)</f>
        <v>25785.15</v>
      </c>
      <c r="G27" s="334">
        <v>5</v>
      </c>
      <c r="H27" s="335">
        <f>G27*F27</f>
        <v>128925.75</v>
      </c>
      <c r="I27" s="335">
        <f>G27*F27</f>
        <v>128925.75</v>
      </c>
      <c r="J27" s="335">
        <f>G27*F27</f>
        <v>128925.75</v>
      </c>
      <c r="K27" s="42"/>
    </row>
    <row r="28" spans="1:17" ht="15" customHeight="1" x14ac:dyDescent="0.2">
      <c r="A28" s="1039"/>
      <c r="B28" s="340" t="s">
        <v>1239</v>
      </c>
      <c r="C28" s="338" t="s">
        <v>501</v>
      </c>
      <c r="D28" s="334">
        <v>7130840021</v>
      </c>
      <c r="E28" s="334" t="s">
        <v>14</v>
      </c>
      <c r="F28" s="335">
        <f>VLOOKUP(D28,'SOR RATE 2025-26'!A:D,4,0)</f>
        <v>4094.6</v>
      </c>
      <c r="G28" s="334">
        <v>3</v>
      </c>
      <c r="H28" s="335">
        <f t="shared" si="0"/>
        <v>12283.8</v>
      </c>
      <c r="I28" s="335">
        <f>G28*F28</f>
        <v>12283.8</v>
      </c>
      <c r="J28" s="335">
        <f>G28*F28</f>
        <v>12283.8</v>
      </c>
      <c r="K28" s="19"/>
    </row>
    <row r="29" spans="1:17" ht="15" customHeight="1" x14ac:dyDescent="0.2">
      <c r="A29" s="1039"/>
      <c r="B29" s="340" t="s">
        <v>1216</v>
      </c>
      <c r="C29" s="338" t="s">
        <v>503</v>
      </c>
      <c r="D29" s="334">
        <v>7130840029</v>
      </c>
      <c r="E29" s="334" t="s">
        <v>14</v>
      </c>
      <c r="F29" s="335">
        <f>VLOOKUP(D29,'SOR RATE 2025-26'!A:D,4,0)</f>
        <v>316.74</v>
      </c>
      <c r="G29" s="334">
        <v>9</v>
      </c>
      <c r="H29" s="335">
        <f t="shared" si="0"/>
        <v>2850.66</v>
      </c>
      <c r="I29" s="335">
        <f>G29*F29</f>
        <v>2850.66</v>
      </c>
      <c r="J29" s="335">
        <f>G29*F29</f>
        <v>2850.66</v>
      </c>
      <c r="K29" s="42"/>
    </row>
    <row r="30" spans="1:17" ht="15" customHeight="1" x14ac:dyDescent="0.2">
      <c r="A30" s="1039"/>
      <c r="B30" s="340" t="s">
        <v>1217</v>
      </c>
      <c r="C30" s="341" t="s">
        <v>1367</v>
      </c>
      <c r="D30" s="334"/>
      <c r="E30" s="334" t="s">
        <v>6</v>
      </c>
      <c r="F30" s="337">
        <f>H31</f>
        <v>14170.14</v>
      </c>
      <c r="G30" s="334"/>
      <c r="H30" s="335"/>
      <c r="I30" s="335"/>
      <c r="J30" s="335"/>
      <c r="K30" s="42"/>
      <c r="M30" s="126"/>
      <c r="N30" s="126"/>
      <c r="O30" s="126"/>
      <c r="P30" s="126"/>
      <c r="Q30" s="126"/>
    </row>
    <row r="31" spans="1:17" ht="27" customHeight="1" x14ac:dyDescent="0.2">
      <c r="A31" s="1039"/>
      <c r="B31" s="342"/>
      <c r="C31" s="343" t="s">
        <v>606</v>
      </c>
      <c r="D31" s="344">
        <v>7131310033</v>
      </c>
      <c r="E31" s="334" t="s">
        <v>6</v>
      </c>
      <c r="F31" s="335">
        <f>VLOOKUP(D31,'SOR RATE 2025-26'!A:D,4,0)</f>
        <v>4723.38</v>
      </c>
      <c r="G31" s="334">
        <v>3</v>
      </c>
      <c r="H31" s="335">
        <f>G31*F31</f>
        <v>14170.14</v>
      </c>
      <c r="I31" s="335">
        <f>G31*F31</f>
        <v>14170.14</v>
      </c>
      <c r="J31" s="335">
        <f>G31*F31</f>
        <v>14170.14</v>
      </c>
      <c r="K31" s="52"/>
    </row>
    <row r="32" spans="1:17" ht="15" customHeight="1" x14ac:dyDescent="0.2">
      <c r="A32" s="1039"/>
      <c r="B32" s="345" t="s">
        <v>1218</v>
      </c>
      <c r="C32" s="338" t="s">
        <v>1368</v>
      </c>
      <c r="D32" s="334">
        <v>7132230057</v>
      </c>
      <c r="E32" s="334" t="s">
        <v>14</v>
      </c>
      <c r="F32" s="335">
        <f>VLOOKUP(D32,'SOR RATE 2025-26'!A:D,4,0)</f>
        <v>21105.27</v>
      </c>
      <c r="G32" s="334">
        <v>3</v>
      </c>
      <c r="H32" s="335">
        <f>G32*F32</f>
        <v>63315.81</v>
      </c>
      <c r="I32" s="335">
        <f>G32*F32</f>
        <v>63315.81</v>
      </c>
      <c r="J32" s="335">
        <f>G32*F32</f>
        <v>63315.81</v>
      </c>
      <c r="K32" s="42"/>
    </row>
    <row r="33" spans="1:13" ht="15" customHeight="1" x14ac:dyDescent="0.2">
      <c r="A33" s="1039"/>
      <c r="B33" s="340" t="s">
        <v>1219</v>
      </c>
      <c r="C33" s="338" t="s">
        <v>1369</v>
      </c>
      <c r="D33" s="334">
        <v>7132230056</v>
      </c>
      <c r="E33" s="334" t="s">
        <v>14</v>
      </c>
      <c r="F33" s="335">
        <f>VLOOKUP(D33,'SOR RATE 2025-26'!A:D,4,0)</f>
        <v>11461.72</v>
      </c>
      <c r="G33" s="334">
        <v>3</v>
      </c>
      <c r="H33" s="335">
        <f>G33*F33</f>
        <v>34385.159999999996</v>
      </c>
      <c r="I33" s="335">
        <f>G33*F33</f>
        <v>34385.159999999996</v>
      </c>
      <c r="J33" s="335">
        <f>G33*F33</f>
        <v>34385.159999999996</v>
      </c>
      <c r="K33" s="127"/>
    </row>
    <row r="34" spans="1:13" ht="15" customHeight="1" x14ac:dyDescent="0.2">
      <c r="A34" s="1039"/>
      <c r="B34" s="345" t="s">
        <v>1240</v>
      </c>
      <c r="C34" s="257" t="s">
        <v>903</v>
      </c>
      <c r="D34" s="334">
        <v>7132230427</v>
      </c>
      <c r="E34" s="334" t="s">
        <v>14</v>
      </c>
      <c r="F34" s="335">
        <f>VLOOKUP(D34,'SOR RATE 2025-26'!A:D,4,0)</f>
        <v>94450.58</v>
      </c>
      <c r="G34" s="334">
        <v>0</v>
      </c>
      <c r="H34" s="335">
        <f>G34*F34</f>
        <v>0</v>
      </c>
      <c r="I34" s="335">
        <f>G34*F34</f>
        <v>0</v>
      </c>
      <c r="J34" s="335">
        <f>G34*F34</f>
        <v>0</v>
      </c>
      <c r="K34" s="42"/>
      <c r="M34" s="128"/>
    </row>
    <row r="35" spans="1:13" ht="15" customHeight="1" x14ac:dyDescent="0.2">
      <c r="A35" s="1039"/>
      <c r="B35" s="345" t="s">
        <v>1242</v>
      </c>
      <c r="C35" s="257" t="s">
        <v>894</v>
      </c>
      <c r="D35" s="346">
        <v>7132230412</v>
      </c>
      <c r="E35" s="334" t="s">
        <v>14</v>
      </c>
      <c r="F35" s="335">
        <f>VLOOKUP(D35,'SOR RATE 2025-26'!A:D,4,0)</f>
        <v>42511.72</v>
      </c>
      <c r="G35" s="334">
        <v>0</v>
      </c>
      <c r="H35" s="335">
        <f>G35*F35</f>
        <v>0</v>
      </c>
      <c r="I35" s="335">
        <f>G35*F35</f>
        <v>0</v>
      </c>
      <c r="J35" s="335">
        <f>G35*F35</f>
        <v>0</v>
      </c>
      <c r="K35" s="42"/>
      <c r="M35" s="128"/>
    </row>
    <row r="36" spans="1:13" ht="15" customHeight="1" x14ac:dyDescent="0.2">
      <c r="A36" s="1039"/>
      <c r="B36" s="340" t="s">
        <v>1243</v>
      </c>
      <c r="C36" s="338" t="s">
        <v>1431</v>
      </c>
      <c r="D36" s="334">
        <v>7131930321</v>
      </c>
      <c r="E36" s="334" t="s">
        <v>14</v>
      </c>
      <c r="F36" s="335">
        <f>VLOOKUP(D36,'SOR RATE 2025-26'!A:D,4,0)</f>
        <v>22318.6</v>
      </c>
      <c r="G36" s="334">
        <v>0</v>
      </c>
      <c r="H36" s="335">
        <f t="shared" ref="H36" si="1">G36*F36</f>
        <v>0</v>
      </c>
      <c r="I36" s="335">
        <f t="shared" ref="I36" si="2">G36*F36</f>
        <v>0</v>
      </c>
      <c r="J36" s="335">
        <f t="shared" ref="J36" si="3">G36*F36</f>
        <v>0</v>
      </c>
      <c r="K36" s="46"/>
    </row>
    <row r="37" spans="1:13" ht="15" customHeight="1" x14ac:dyDescent="0.2">
      <c r="A37" s="1039"/>
      <c r="B37" s="340" t="s">
        <v>1244</v>
      </c>
      <c r="C37" s="338" t="s">
        <v>1432</v>
      </c>
      <c r="D37" s="334">
        <v>7131930221</v>
      </c>
      <c r="E37" s="334" t="s">
        <v>14</v>
      </c>
      <c r="F37" s="335">
        <f>VLOOKUP(D37,'SOR RATE 2025-26'!A:D,4,0)</f>
        <v>10052.16</v>
      </c>
      <c r="G37" s="334">
        <v>2</v>
      </c>
      <c r="H37" s="335">
        <f>G37*F37</f>
        <v>20104.32</v>
      </c>
      <c r="I37" s="335">
        <f>G37*F37</f>
        <v>20104.32</v>
      </c>
      <c r="J37" s="335">
        <f>G37*F37</f>
        <v>20104.32</v>
      </c>
      <c r="K37" s="127"/>
    </row>
    <row r="38" spans="1:13" ht="15" customHeight="1" x14ac:dyDescent="0.2">
      <c r="A38" s="1039"/>
      <c r="B38" s="340" t="s">
        <v>1246</v>
      </c>
      <c r="C38" s="347" t="s">
        <v>228</v>
      </c>
      <c r="D38" s="334">
        <v>7130352046</v>
      </c>
      <c r="E38" s="348" t="s">
        <v>24</v>
      </c>
      <c r="F38" s="335">
        <f>VLOOKUP(D38,'SOR RATE 2025-26'!A:D,4,0)</f>
        <v>4028.58</v>
      </c>
      <c r="G38" s="334">
        <v>6</v>
      </c>
      <c r="H38" s="335">
        <f>G38*F38</f>
        <v>24171.48</v>
      </c>
      <c r="I38" s="335">
        <f>G38*F38</f>
        <v>24171.48</v>
      </c>
      <c r="J38" s="335">
        <f>G38*F38</f>
        <v>24171.48</v>
      </c>
      <c r="K38" s="127"/>
      <c r="L38" s="34"/>
    </row>
    <row r="39" spans="1:13" ht="15" customHeight="1" x14ac:dyDescent="0.2">
      <c r="A39" s="1040"/>
      <c r="B39" s="340" t="s">
        <v>1249</v>
      </c>
      <c r="C39" s="349" t="s">
        <v>1593</v>
      </c>
      <c r="D39" s="334">
        <v>7130600023</v>
      </c>
      <c r="E39" s="350" t="s">
        <v>10</v>
      </c>
      <c r="F39" s="335">
        <f>VLOOKUP(D39,'SOR RATE 2025-26'!A:D,4,0)/1000</f>
        <v>49.126339999999999</v>
      </c>
      <c r="G39" s="334">
        <v>94.5</v>
      </c>
      <c r="H39" s="335">
        <f>G39*F39</f>
        <v>4642.4391299999997</v>
      </c>
      <c r="I39" s="335">
        <f>G39*F39</f>
        <v>4642.4391299999997</v>
      </c>
      <c r="J39" s="335">
        <f>G39*F39</f>
        <v>4642.4391299999997</v>
      </c>
      <c r="K39" s="677"/>
      <c r="L39" s="34"/>
    </row>
    <row r="40" spans="1:13" ht="15" customHeight="1" x14ac:dyDescent="0.2">
      <c r="A40" s="1030">
        <v>2</v>
      </c>
      <c r="B40" s="325"/>
      <c r="C40" s="351" t="s">
        <v>1370</v>
      </c>
      <c r="D40" s="330"/>
      <c r="E40" s="331"/>
      <c r="F40" s="335"/>
      <c r="G40" s="331"/>
      <c r="H40" s="331"/>
      <c r="I40" s="331"/>
      <c r="J40" s="332"/>
    </row>
    <row r="41" spans="1:13" ht="51.75" customHeight="1" x14ac:dyDescent="0.2">
      <c r="A41" s="1031"/>
      <c r="B41" s="352" t="s">
        <v>1171</v>
      </c>
      <c r="C41" s="353" t="s">
        <v>1435</v>
      </c>
      <c r="D41" s="350">
        <v>7130601958</v>
      </c>
      <c r="E41" s="350" t="s">
        <v>10</v>
      </c>
      <c r="F41" s="335">
        <f>VLOOKUP(D41,'SOR RATE 2025-26'!A:D,4,0)/1000</f>
        <v>57.234720000000003</v>
      </c>
      <c r="G41" s="335">
        <v>1038.8</v>
      </c>
      <c r="H41" s="354">
        <f>G41*F41</f>
        <v>59455.427135999998</v>
      </c>
      <c r="I41" s="335">
        <f>G41*F41</f>
        <v>59455.427135999998</v>
      </c>
      <c r="J41" s="335">
        <f>G41*F41</f>
        <v>59455.427135999998</v>
      </c>
      <c r="K41" s="48"/>
      <c r="L41" s="58"/>
    </row>
    <row r="42" spans="1:13" ht="27.75" customHeight="1" x14ac:dyDescent="0.2">
      <c r="A42" s="1031"/>
      <c r="B42" s="1045" t="s">
        <v>1172</v>
      </c>
      <c r="C42" s="355" t="s">
        <v>1371</v>
      </c>
      <c r="D42" s="356"/>
      <c r="E42" s="357" t="s">
        <v>17</v>
      </c>
      <c r="F42" s="337">
        <f>H43+H44</f>
        <v>94192.569791999995</v>
      </c>
      <c r="G42" s="357">
        <v>1</v>
      </c>
      <c r="H42" s="354"/>
      <c r="I42" s="335"/>
      <c r="J42" s="335"/>
      <c r="K42" s="48"/>
    </row>
    <row r="43" spans="1:13" ht="27.75" customHeight="1" x14ac:dyDescent="0.2">
      <c r="A43" s="1031"/>
      <c r="B43" s="1046"/>
      <c r="C43" s="358" t="s">
        <v>1589</v>
      </c>
      <c r="D43" s="350">
        <v>7130601958</v>
      </c>
      <c r="E43" s="357" t="s">
        <v>10</v>
      </c>
      <c r="F43" s="335">
        <f>VLOOKUP(D43,'SOR RATE 2025-26'!A:D,4,0)/1000</f>
        <v>57.234720000000003</v>
      </c>
      <c r="G43" s="64">
        <v>593.6</v>
      </c>
      <c r="H43" s="354">
        <f>G43*F43</f>
        <v>33974.529792000001</v>
      </c>
      <c r="I43" s="335">
        <f>G43*F43</f>
        <v>33974.529792000001</v>
      </c>
      <c r="J43" s="335">
        <f>G43*F43</f>
        <v>33974.529792000001</v>
      </c>
      <c r="K43" s="48"/>
    </row>
    <row r="44" spans="1:13" ht="15.75" customHeight="1" x14ac:dyDescent="0.2">
      <c r="A44" s="1031"/>
      <c r="B44" s="1047"/>
      <c r="C44" s="353" t="s">
        <v>1372</v>
      </c>
      <c r="D44" s="350">
        <v>7130810684</v>
      </c>
      <c r="E44" s="357" t="s">
        <v>6</v>
      </c>
      <c r="F44" s="335">
        <f>VLOOKUP(D44,'SOR RATE 2025-26'!A:D,4,0)</f>
        <v>10036.34</v>
      </c>
      <c r="G44" s="357">
        <v>6</v>
      </c>
      <c r="H44" s="354">
        <f>G44*F44</f>
        <v>60218.04</v>
      </c>
      <c r="I44" s="335">
        <f>G44*F44</f>
        <v>60218.04</v>
      </c>
      <c r="J44" s="335">
        <f>G44*F44</f>
        <v>60218.04</v>
      </c>
      <c r="K44" s="48"/>
    </row>
    <row r="45" spans="1:13" ht="40.5" customHeight="1" x14ac:dyDescent="0.2">
      <c r="A45" s="1031"/>
      <c r="B45" s="1045" t="s">
        <v>1321</v>
      </c>
      <c r="C45" s="355" t="s">
        <v>1373</v>
      </c>
      <c r="D45" s="350"/>
      <c r="E45" s="357" t="s">
        <v>17</v>
      </c>
      <c r="F45" s="337">
        <f>SUM(H46:H51)</f>
        <v>361560.20731199998</v>
      </c>
      <c r="G45" s="357">
        <v>1</v>
      </c>
      <c r="H45" s="354"/>
      <c r="I45" s="335"/>
      <c r="J45" s="335"/>
      <c r="K45" s="48"/>
      <c r="L45" s="89"/>
      <c r="M45" s="89"/>
    </row>
    <row r="46" spans="1:13" ht="25.5" x14ac:dyDescent="0.2">
      <c r="A46" s="1031"/>
      <c r="B46" s="1046"/>
      <c r="C46" s="353" t="s">
        <v>1374</v>
      </c>
      <c r="D46" s="350">
        <v>7130601958</v>
      </c>
      <c r="E46" s="357" t="s">
        <v>10</v>
      </c>
      <c r="F46" s="335">
        <f>VLOOKUP(D46,'SOR RATE 2025-26'!A:D,4,0)/1000</f>
        <v>57.234720000000003</v>
      </c>
      <c r="G46" s="64">
        <v>1187.2</v>
      </c>
      <c r="H46" s="354">
        <f t="shared" ref="H46:H50" si="4">G46*F46</f>
        <v>67949.059584000002</v>
      </c>
      <c r="I46" s="335">
        <f t="shared" ref="I46:I55" si="5">G46*F46</f>
        <v>67949.059584000002</v>
      </c>
      <c r="J46" s="335">
        <f t="shared" ref="J46:J55" si="6">G46*F46</f>
        <v>67949.059584000002</v>
      </c>
      <c r="K46" s="48"/>
      <c r="L46" s="89"/>
      <c r="M46" s="89"/>
    </row>
    <row r="47" spans="1:13" ht="25.5" x14ac:dyDescent="0.2">
      <c r="A47" s="1031"/>
      <c r="B47" s="1046"/>
      <c r="C47" s="358" t="s">
        <v>1375</v>
      </c>
      <c r="D47" s="350">
        <v>7130601958</v>
      </c>
      <c r="E47" s="357" t="s">
        <v>10</v>
      </c>
      <c r="F47" s="335">
        <f>VLOOKUP(D47,'SOR RATE 2025-26'!A:D,4,0)/1000</f>
        <v>57.234720000000003</v>
      </c>
      <c r="G47" s="64">
        <v>1632.4</v>
      </c>
      <c r="H47" s="354">
        <f t="shared" si="4"/>
        <v>93429.956928000014</v>
      </c>
      <c r="I47" s="335">
        <f t="shared" si="5"/>
        <v>93429.956928000014</v>
      </c>
      <c r="J47" s="335">
        <f t="shared" si="6"/>
        <v>93429.956928000014</v>
      </c>
      <c r="K47" s="48"/>
    </row>
    <row r="48" spans="1:13" ht="15" customHeight="1" x14ac:dyDescent="0.2">
      <c r="A48" s="1031"/>
      <c r="B48" s="1046"/>
      <c r="C48" s="359" t="s">
        <v>1590</v>
      </c>
      <c r="D48" s="360">
        <v>7130600675</v>
      </c>
      <c r="E48" s="357" t="s">
        <v>10</v>
      </c>
      <c r="F48" s="335">
        <f>VLOOKUP(D48,'SOR RATE 2025-26'!A:D,4,0)/1000</f>
        <v>61.168800000000005</v>
      </c>
      <c r="G48" s="361">
        <v>341</v>
      </c>
      <c r="H48" s="354">
        <f t="shared" si="4"/>
        <v>20858.560800000003</v>
      </c>
      <c r="I48" s="335">
        <f t="shared" si="5"/>
        <v>20858.560800000003</v>
      </c>
      <c r="J48" s="335">
        <f t="shared" si="6"/>
        <v>20858.560800000003</v>
      </c>
      <c r="K48" s="9"/>
      <c r="L48" s="129"/>
    </row>
    <row r="49" spans="1:13" ht="15" customHeight="1" x14ac:dyDescent="0.2">
      <c r="A49" s="1031"/>
      <c r="B49" s="1046"/>
      <c r="C49" s="353" t="s">
        <v>1376</v>
      </c>
      <c r="D49" s="350">
        <v>7130810684</v>
      </c>
      <c r="E49" s="357" t="s">
        <v>6</v>
      </c>
      <c r="F49" s="335">
        <f>VLOOKUP(D49,'SOR RATE 2025-26'!A:D,4,0)</f>
        <v>10036.34</v>
      </c>
      <c r="G49" s="357">
        <v>12</v>
      </c>
      <c r="H49" s="354">
        <f t="shared" si="4"/>
        <v>120436.08</v>
      </c>
      <c r="I49" s="335">
        <f t="shared" si="5"/>
        <v>120436.08</v>
      </c>
      <c r="J49" s="335">
        <f t="shared" si="6"/>
        <v>120436.08</v>
      </c>
      <c r="K49" s="46"/>
      <c r="L49" s="89"/>
      <c r="M49" s="89"/>
    </row>
    <row r="50" spans="1:13" ht="15" customHeight="1" x14ac:dyDescent="0.2">
      <c r="A50" s="1031"/>
      <c r="B50" s="1046"/>
      <c r="C50" s="362" t="s">
        <v>1377</v>
      </c>
      <c r="D50" s="357">
        <v>7130810608</v>
      </c>
      <c r="E50" s="357" t="s">
        <v>17</v>
      </c>
      <c r="F50" s="335">
        <f>VLOOKUP(D50,'SOR RATE 2025-26'!A:D,4,0)</f>
        <v>6381.15</v>
      </c>
      <c r="G50" s="357">
        <v>5</v>
      </c>
      <c r="H50" s="354">
        <f t="shared" si="4"/>
        <v>31905.75</v>
      </c>
      <c r="I50" s="335">
        <f t="shared" si="5"/>
        <v>31905.75</v>
      </c>
      <c r="J50" s="335">
        <f t="shared" si="6"/>
        <v>31905.75</v>
      </c>
      <c r="K50" s="130"/>
      <c r="M50" s="43"/>
    </row>
    <row r="51" spans="1:13" s="9" customFormat="1" ht="15" customHeight="1" x14ac:dyDescent="0.2">
      <c r="A51" s="1031"/>
      <c r="B51" s="1047"/>
      <c r="C51" s="353" t="s">
        <v>1378</v>
      </c>
      <c r="D51" s="357">
        <v>7130810517</v>
      </c>
      <c r="E51" s="357" t="s">
        <v>17</v>
      </c>
      <c r="F51" s="405">
        <f>VLOOKUP(D51,'SOR RATE 2025-26'!A:D,4,0)</f>
        <v>5396.16</v>
      </c>
      <c r="G51" s="357">
        <v>5</v>
      </c>
      <c r="H51" s="900">
        <f>G51*F51</f>
        <v>26980.799999999999</v>
      </c>
      <c r="I51" s="405">
        <f t="shared" si="5"/>
        <v>26980.799999999999</v>
      </c>
      <c r="J51" s="405">
        <f t="shared" si="6"/>
        <v>26980.799999999999</v>
      </c>
      <c r="K51" s="19"/>
      <c r="M51" s="43"/>
    </row>
    <row r="52" spans="1:13" ht="15.75" customHeight="1" x14ac:dyDescent="0.2">
      <c r="A52" s="1031"/>
      <c r="B52" s="363" t="s">
        <v>1323</v>
      </c>
      <c r="C52" s="364" t="s">
        <v>1277</v>
      </c>
      <c r="D52" s="357">
        <v>7130601072</v>
      </c>
      <c r="E52" s="348" t="s">
        <v>10</v>
      </c>
      <c r="F52" s="335">
        <f>VLOOKUP(D52,'SOR RATE 2025-26'!A:D,4,0)/1000</f>
        <v>75.856179999999995</v>
      </c>
      <c r="G52" s="357">
        <v>300</v>
      </c>
      <c r="H52" s="354">
        <f t="shared" ref="H52:H55" si="7">G52*F52</f>
        <v>22756.853999999999</v>
      </c>
      <c r="I52" s="335">
        <f t="shared" si="5"/>
        <v>22756.853999999999</v>
      </c>
      <c r="J52" s="335">
        <f t="shared" si="6"/>
        <v>22756.853999999999</v>
      </c>
      <c r="K52" s="48"/>
    </row>
    <row r="53" spans="1:13" ht="15.75" customHeight="1" x14ac:dyDescent="0.2">
      <c r="A53" s="1031"/>
      <c r="B53" s="345" t="s">
        <v>1379</v>
      </c>
      <c r="C53" s="353" t="s">
        <v>1380</v>
      </c>
      <c r="D53" s="350">
        <v>7130830063</v>
      </c>
      <c r="E53" s="334" t="s">
        <v>9</v>
      </c>
      <c r="F53" s="335">
        <f>VLOOKUP(D53,'SOR RATE 2025-26'!A:D,4,0)/1000</f>
        <v>108.62907000000001</v>
      </c>
      <c r="G53" s="334">
        <v>400</v>
      </c>
      <c r="H53" s="354">
        <f t="shared" si="7"/>
        <v>43451.628000000004</v>
      </c>
      <c r="I53" s="335">
        <f t="shared" si="5"/>
        <v>43451.628000000004</v>
      </c>
      <c r="J53" s="335">
        <f t="shared" si="6"/>
        <v>43451.628000000004</v>
      </c>
      <c r="K53" s="48"/>
    </row>
    <row r="54" spans="1:13" ht="15" customHeight="1" x14ac:dyDescent="0.2">
      <c r="A54" s="1031"/>
      <c r="B54" s="345" t="s">
        <v>1381</v>
      </c>
      <c r="C54" s="353" t="s">
        <v>1382</v>
      </c>
      <c r="D54" s="350">
        <v>7130820009</v>
      </c>
      <c r="E54" s="334" t="s">
        <v>14</v>
      </c>
      <c r="F54" s="335">
        <f>VLOOKUP(D54,'SOR RATE 2025-26'!A:D,4,0)</f>
        <v>296.99</v>
      </c>
      <c r="G54" s="334">
        <v>3</v>
      </c>
      <c r="H54" s="354">
        <f t="shared" si="7"/>
        <v>890.97</v>
      </c>
      <c r="I54" s="335">
        <f t="shared" si="5"/>
        <v>890.97</v>
      </c>
      <c r="J54" s="335">
        <f t="shared" si="6"/>
        <v>890.97</v>
      </c>
      <c r="K54" s="48"/>
    </row>
    <row r="55" spans="1:13" ht="15" customHeight="1" x14ac:dyDescent="0.2">
      <c r="A55" s="1031"/>
      <c r="B55" s="345" t="s">
        <v>1383</v>
      </c>
      <c r="C55" s="333" t="s">
        <v>8</v>
      </c>
      <c r="D55" s="350">
        <v>7130820008</v>
      </c>
      <c r="E55" s="334" t="s">
        <v>14</v>
      </c>
      <c r="F55" s="335">
        <f>VLOOKUP(D55,'SOR RATE 2025-26'!A:D,4,0)</f>
        <v>135</v>
      </c>
      <c r="G55" s="334">
        <v>6</v>
      </c>
      <c r="H55" s="354">
        <f t="shared" si="7"/>
        <v>810</v>
      </c>
      <c r="I55" s="335">
        <f t="shared" si="5"/>
        <v>810</v>
      </c>
      <c r="J55" s="365">
        <f t="shared" si="6"/>
        <v>810</v>
      </c>
      <c r="K55" s="48"/>
    </row>
    <row r="56" spans="1:13" ht="25.5" x14ac:dyDescent="0.2">
      <c r="A56" s="1031"/>
      <c r="B56" s="1048" t="s">
        <v>1384</v>
      </c>
      <c r="C56" s="366" t="s">
        <v>1385</v>
      </c>
      <c r="D56" s="330"/>
      <c r="E56" s="331"/>
      <c r="F56" s="335"/>
      <c r="G56" s="331"/>
      <c r="H56" s="331"/>
      <c r="I56" s="331"/>
      <c r="J56" s="225"/>
    </row>
    <row r="57" spans="1:13" ht="15" customHeight="1" x14ac:dyDescent="0.2">
      <c r="A57" s="1031"/>
      <c r="B57" s="1034"/>
      <c r="C57" s="367" t="s">
        <v>1386</v>
      </c>
      <c r="D57" s="350"/>
      <c r="E57" s="368" t="s">
        <v>17</v>
      </c>
      <c r="F57" s="337">
        <f>H58+H59</f>
        <v>38828.880000000005</v>
      </c>
      <c r="G57" s="369">
        <v>18</v>
      </c>
      <c r="H57" s="370"/>
      <c r="I57" s="371"/>
      <c r="J57" s="335"/>
      <c r="K57" s="42"/>
    </row>
    <row r="58" spans="1:13" ht="15" customHeight="1" x14ac:dyDescent="0.2">
      <c r="A58" s="1031"/>
      <c r="B58" s="1034"/>
      <c r="C58" s="338" t="s">
        <v>1387</v>
      </c>
      <c r="D58" s="350">
        <v>7130820013</v>
      </c>
      <c r="E58" s="372" t="s">
        <v>6</v>
      </c>
      <c r="F58" s="335">
        <f>VLOOKUP(D58,'SOR RATE 2025-26'!A:D,4,0)</f>
        <v>209.57</v>
      </c>
      <c r="G58" s="373">
        <v>72</v>
      </c>
      <c r="H58" s="354">
        <f>G58*F58</f>
        <v>15089.039999999999</v>
      </c>
      <c r="I58" s="374">
        <f>G58*F58</f>
        <v>15089.039999999999</v>
      </c>
      <c r="J58" s="335">
        <f>G58*F58</f>
        <v>15089.039999999999</v>
      </c>
      <c r="K58" s="20"/>
    </row>
    <row r="59" spans="1:13" ht="15" customHeight="1" x14ac:dyDescent="0.2">
      <c r="A59" s="1031"/>
      <c r="B59" s="1034"/>
      <c r="C59" s="338" t="s">
        <v>1388</v>
      </c>
      <c r="D59" s="334">
        <v>7130820248</v>
      </c>
      <c r="E59" s="334" t="s">
        <v>14</v>
      </c>
      <c r="F59" s="335">
        <f>VLOOKUP(D59,'SOR RATE 2025-26'!A:D,4,0)</f>
        <v>329.72</v>
      </c>
      <c r="G59" s="334">
        <v>72</v>
      </c>
      <c r="H59" s="354">
        <f>G59*F59</f>
        <v>23739.840000000004</v>
      </c>
      <c r="I59" s="374">
        <f>G59*F59</f>
        <v>23739.840000000004</v>
      </c>
      <c r="J59" s="335">
        <f>G59*F59</f>
        <v>23739.840000000004</v>
      </c>
      <c r="K59" s="127"/>
    </row>
    <row r="60" spans="1:13" ht="15" customHeight="1" x14ac:dyDescent="0.2">
      <c r="A60" s="1031"/>
      <c r="B60" s="1034"/>
      <c r="C60" s="375" t="s">
        <v>1389</v>
      </c>
      <c r="D60" s="350"/>
      <c r="E60" s="376" t="s">
        <v>17</v>
      </c>
      <c r="F60" s="337">
        <f>H61+H62+H63</f>
        <v>7423.92</v>
      </c>
      <c r="G60" s="827"/>
      <c r="H60" s="354"/>
      <c r="I60" s="374"/>
      <c r="J60" s="335"/>
      <c r="K60" s="127"/>
    </row>
    <row r="61" spans="1:13" ht="15" customHeight="1" x14ac:dyDescent="0.2">
      <c r="A61" s="1031"/>
      <c r="B61" s="1034"/>
      <c r="C61" s="338" t="s">
        <v>1390</v>
      </c>
      <c r="D61" s="350">
        <v>7130820010</v>
      </c>
      <c r="E61" s="334" t="s">
        <v>6</v>
      </c>
      <c r="F61" s="335">
        <f>VLOOKUP(D61,'SOR RATE 2025-26'!A:D,4,0)</f>
        <v>122.72</v>
      </c>
      <c r="G61" s="334">
        <v>0</v>
      </c>
      <c r="H61" s="354">
        <f t="shared" ref="H61:H65" si="8">G61*F61</f>
        <v>0</v>
      </c>
      <c r="I61" s="374">
        <f t="shared" ref="I61:I67" si="9">G61*F61</f>
        <v>0</v>
      </c>
      <c r="J61" s="335">
        <f t="shared" ref="J61:J67" si="10">G61*F61</f>
        <v>0</v>
      </c>
      <c r="K61" s="131"/>
    </row>
    <row r="62" spans="1:13" ht="15" customHeight="1" x14ac:dyDescent="0.2">
      <c r="A62" s="1031"/>
      <c r="B62" s="1034"/>
      <c r="C62" s="220" t="s">
        <v>1391</v>
      </c>
      <c r="D62" s="350">
        <v>7130820241</v>
      </c>
      <c r="E62" s="334" t="s">
        <v>6</v>
      </c>
      <c r="F62" s="335">
        <f>VLOOKUP(D62,'SOR RATE 2025-26'!A:D,4,0)</f>
        <v>158.71</v>
      </c>
      <c r="G62" s="334">
        <v>0</v>
      </c>
      <c r="H62" s="354">
        <f t="shared" si="8"/>
        <v>0</v>
      </c>
      <c r="I62" s="374">
        <f t="shared" si="9"/>
        <v>0</v>
      </c>
      <c r="J62" s="335">
        <f t="shared" si="10"/>
        <v>0</v>
      </c>
      <c r="K62" s="19"/>
    </row>
    <row r="63" spans="1:13" ht="15" customHeight="1" x14ac:dyDescent="0.2">
      <c r="A63" s="1031"/>
      <c r="B63" s="1035"/>
      <c r="C63" s="338" t="s">
        <v>1392</v>
      </c>
      <c r="D63" s="350">
        <v>7130810624</v>
      </c>
      <c r="E63" s="334" t="s">
        <v>6</v>
      </c>
      <c r="F63" s="335">
        <f>VLOOKUP(D63,'SOR RATE 2025-26'!A:D,4,0)</f>
        <v>103.11</v>
      </c>
      <c r="G63" s="334">
        <v>72</v>
      </c>
      <c r="H63" s="354">
        <f>G63*F63</f>
        <v>7423.92</v>
      </c>
      <c r="I63" s="374">
        <f>G63*F63</f>
        <v>7423.92</v>
      </c>
      <c r="J63" s="335">
        <f>G63*F63</f>
        <v>7423.92</v>
      </c>
      <c r="K63" s="127"/>
    </row>
    <row r="64" spans="1:13" ht="25.5" x14ac:dyDescent="0.2">
      <c r="A64" s="1031"/>
      <c r="B64" s="378" t="s">
        <v>1393</v>
      </c>
      <c r="C64" s="379" t="s">
        <v>1394</v>
      </c>
      <c r="D64" s="380">
        <v>7130830585</v>
      </c>
      <c r="E64" s="380" t="s">
        <v>6</v>
      </c>
      <c r="F64" s="335">
        <f>VLOOKUP(D64,'SOR RATE 2025-26'!A:D,4,0)</f>
        <v>360.25</v>
      </c>
      <c r="G64" s="380">
        <v>96</v>
      </c>
      <c r="H64" s="377">
        <f>G64*F64</f>
        <v>34584</v>
      </c>
      <c r="I64" s="381">
        <f>G64*F64</f>
        <v>34584</v>
      </c>
      <c r="J64" s="377">
        <f>G64*F64</f>
        <v>34584</v>
      </c>
      <c r="K64" s="132"/>
    </row>
    <row r="65" spans="1:12" ht="15" customHeight="1" x14ac:dyDescent="0.2">
      <c r="A65" s="1031"/>
      <c r="B65" s="382" t="s">
        <v>1395</v>
      </c>
      <c r="C65" s="383" t="s">
        <v>1175</v>
      </c>
      <c r="D65" s="384">
        <v>7130810692</v>
      </c>
      <c r="E65" s="385" t="s">
        <v>7</v>
      </c>
      <c r="F65" s="335">
        <f>VLOOKUP(D65,'SOR RATE 2025-26'!A:D,4,0)</f>
        <v>371.1</v>
      </c>
      <c r="G65" s="826">
        <v>42</v>
      </c>
      <c r="H65" s="386">
        <f t="shared" si="8"/>
        <v>15586.2</v>
      </c>
      <c r="I65" s="381">
        <f t="shared" si="9"/>
        <v>15586.2</v>
      </c>
      <c r="J65" s="386">
        <f t="shared" si="10"/>
        <v>15586.2</v>
      </c>
      <c r="K65" s="19"/>
    </row>
    <row r="66" spans="1:12" ht="15" customHeight="1" x14ac:dyDescent="0.2">
      <c r="A66" s="1031"/>
      <c r="B66" s="378" t="s">
        <v>1396</v>
      </c>
      <c r="C66" s="258" t="s">
        <v>11</v>
      </c>
      <c r="D66" s="387">
        <v>7130211158</v>
      </c>
      <c r="E66" s="387" t="s">
        <v>12</v>
      </c>
      <c r="F66" s="335">
        <f>VLOOKUP(D66,'SOR RATE 2025-26'!A:D,4,0)</f>
        <v>184.42</v>
      </c>
      <c r="G66" s="380">
        <v>6</v>
      </c>
      <c r="H66" s="386">
        <f>G66*F66</f>
        <v>1106.52</v>
      </c>
      <c r="I66" s="381">
        <f t="shared" si="9"/>
        <v>1106.52</v>
      </c>
      <c r="J66" s="386">
        <f t="shared" si="10"/>
        <v>1106.52</v>
      </c>
      <c r="K66" s="19"/>
    </row>
    <row r="67" spans="1:12" ht="15" customHeight="1" x14ac:dyDescent="0.2">
      <c r="A67" s="1032"/>
      <c r="B67" s="378" t="s">
        <v>1397</v>
      </c>
      <c r="C67" s="258" t="s">
        <v>13</v>
      </c>
      <c r="D67" s="387">
        <v>7130210809</v>
      </c>
      <c r="E67" s="387" t="s">
        <v>12</v>
      </c>
      <c r="F67" s="335">
        <f>VLOOKUP(D67,'SOR RATE 2025-26'!A:D,4,0)</f>
        <v>412.07</v>
      </c>
      <c r="G67" s="380">
        <v>6</v>
      </c>
      <c r="H67" s="386">
        <f>G67*F67</f>
        <v>2472.42</v>
      </c>
      <c r="I67" s="381">
        <f t="shared" si="9"/>
        <v>2472.42</v>
      </c>
      <c r="J67" s="386">
        <f t="shared" si="10"/>
        <v>2472.42</v>
      </c>
      <c r="K67" s="19"/>
    </row>
    <row r="68" spans="1:12" ht="15" customHeight="1" x14ac:dyDescent="0.2">
      <c r="A68" s="1030">
        <v>3</v>
      </c>
      <c r="B68" s="325"/>
      <c r="C68" s="388" t="s">
        <v>1398</v>
      </c>
      <c r="D68" s="327"/>
      <c r="E68" s="327"/>
      <c r="F68" s="335"/>
      <c r="G68" s="327"/>
      <c r="H68" s="327"/>
      <c r="I68" s="327"/>
      <c r="J68" s="328"/>
      <c r="K68" s="124"/>
    </row>
    <row r="69" spans="1:12" ht="39" customHeight="1" x14ac:dyDescent="0.2">
      <c r="A69" s="1031"/>
      <c r="B69" s="340" t="s">
        <v>1194</v>
      </c>
      <c r="C69" s="389" t="s">
        <v>1591</v>
      </c>
      <c r="D69" s="356">
        <v>7130200202</v>
      </c>
      <c r="E69" s="356" t="s">
        <v>25</v>
      </c>
      <c r="F69" s="335">
        <f>VLOOKUP(D69,'SOR RATE 2025-26'!A:D,4,0)</f>
        <v>2970.0000000000005</v>
      </c>
      <c r="G69" s="390">
        <f>8.5</f>
        <v>8.5</v>
      </c>
      <c r="H69" s="377">
        <f>G69*F69</f>
        <v>25245.000000000004</v>
      </c>
      <c r="I69" s="377">
        <f>G69*F69</f>
        <v>25245.000000000004</v>
      </c>
      <c r="J69" s="377">
        <f>G69*F69</f>
        <v>25245.000000000004</v>
      </c>
      <c r="K69" s="76" t="s">
        <v>18</v>
      </c>
    </row>
    <row r="70" spans="1:12" ht="26.25" customHeight="1" x14ac:dyDescent="0.2">
      <c r="A70" s="1031"/>
      <c r="B70" s="340" t="s">
        <v>1195</v>
      </c>
      <c r="C70" s="389" t="s">
        <v>1399</v>
      </c>
      <c r="D70" s="356">
        <v>7130200202</v>
      </c>
      <c r="E70" s="356" t="s">
        <v>10</v>
      </c>
      <c r="F70" s="335">
        <f>VLOOKUP(D70,'SOR RATE 2025-26'!A:D,4,0)</f>
        <v>2970.0000000000005</v>
      </c>
      <c r="G70" s="380">
        <f>15</f>
        <v>15</v>
      </c>
      <c r="H70" s="377">
        <f>G70*F70</f>
        <v>44550.000000000007</v>
      </c>
      <c r="I70" s="391">
        <f>G70*F70</f>
        <v>44550.000000000007</v>
      </c>
      <c r="J70" s="377">
        <f>G70*F70</f>
        <v>44550.000000000007</v>
      </c>
      <c r="K70" s="76" t="s">
        <v>18</v>
      </c>
    </row>
    <row r="71" spans="1:12" ht="25.5" x14ac:dyDescent="0.2">
      <c r="A71" s="1031"/>
      <c r="B71" s="340" t="s">
        <v>1196</v>
      </c>
      <c r="C71" s="358" t="s">
        <v>1400</v>
      </c>
      <c r="D71" s="356">
        <v>7130200202</v>
      </c>
      <c r="E71" s="356" t="s">
        <v>10</v>
      </c>
      <c r="F71" s="335">
        <f>VLOOKUP(D71,'SOR RATE 2025-26'!A:D,4,0)</f>
        <v>2970.0000000000005</v>
      </c>
      <c r="G71" s="380">
        <v>18</v>
      </c>
      <c r="H71" s="391">
        <f>G71*F71</f>
        <v>53460.000000000007</v>
      </c>
      <c r="I71" s="391">
        <f>G71*F71</f>
        <v>53460.000000000007</v>
      </c>
      <c r="J71" s="377">
        <f>G71*F71</f>
        <v>53460.000000000007</v>
      </c>
      <c r="K71" s="76" t="s">
        <v>18</v>
      </c>
    </row>
    <row r="72" spans="1:12" ht="17.25" customHeight="1" x14ac:dyDescent="0.2">
      <c r="A72" s="1031"/>
      <c r="B72" s="392" t="s">
        <v>1197</v>
      </c>
      <c r="C72" s="358" t="s">
        <v>1401</v>
      </c>
      <c r="D72" s="356">
        <v>7130200202</v>
      </c>
      <c r="E72" s="356" t="s">
        <v>10</v>
      </c>
      <c r="F72" s="335">
        <f>VLOOKUP(D72,'SOR RATE 2025-26'!A:D,4,0)</f>
        <v>2970.0000000000005</v>
      </c>
      <c r="G72" s="380">
        <v>7</v>
      </c>
      <c r="H72" s="391">
        <f>G72*F72</f>
        <v>20790.000000000004</v>
      </c>
      <c r="I72" s="391">
        <f>G72*F72</f>
        <v>20790.000000000004</v>
      </c>
      <c r="J72" s="377">
        <f>G72*F72</f>
        <v>20790.000000000004</v>
      </c>
      <c r="K72" s="76" t="s">
        <v>18</v>
      </c>
    </row>
    <row r="73" spans="1:12" ht="15" customHeight="1" x14ac:dyDescent="0.2">
      <c r="A73" s="1031"/>
      <c r="B73" s="1033" t="s">
        <v>1198</v>
      </c>
      <c r="C73" s="393" t="s">
        <v>1402</v>
      </c>
      <c r="D73" s="330"/>
      <c r="E73" s="331"/>
      <c r="F73" s="335"/>
      <c r="G73" s="331"/>
      <c r="H73" s="331"/>
      <c r="I73" s="331"/>
      <c r="J73" s="332"/>
    </row>
    <row r="74" spans="1:12" ht="15" customHeight="1" x14ac:dyDescent="0.2">
      <c r="A74" s="1031"/>
      <c r="B74" s="1034"/>
      <c r="C74" s="394" t="s">
        <v>1403</v>
      </c>
      <c r="D74" s="350">
        <v>7130310658</v>
      </c>
      <c r="E74" s="334" t="s">
        <v>9</v>
      </c>
      <c r="F74" s="335">
        <f>VLOOKUP(D74,'SOR RATE 2025-26'!A:D,4,0)/1000</f>
        <v>209.64282</v>
      </c>
      <c r="G74" s="334">
        <v>180</v>
      </c>
      <c r="H74" s="395">
        <f>G74*F74</f>
        <v>37735.707600000002</v>
      </c>
      <c r="I74" s="395">
        <f>G74*F74</f>
        <v>37735.707600000002</v>
      </c>
      <c r="J74" s="395">
        <f>G74*F74</f>
        <v>37735.707600000002</v>
      </c>
      <c r="K74" s="42"/>
    </row>
    <row r="75" spans="1:12" ht="15" customHeight="1" x14ac:dyDescent="0.2">
      <c r="A75" s="1031"/>
      <c r="B75" s="1034"/>
      <c r="C75" s="394" t="s">
        <v>1404</v>
      </c>
      <c r="D75" s="396">
        <v>7130310654</v>
      </c>
      <c r="E75" s="360" t="s">
        <v>9</v>
      </c>
      <c r="F75" s="335">
        <f>VLOOKUP(D75,'SOR RATE 2025-26'!A:D,4,0)/1000</f>
        <v>109.81724</v>
      </c>
      <c r="G75" s="360">
        <f>360+120+240</f>
        <v>720</v>
      </c>
      <c r="H75" s="397">
        <f>G75*F75</f>
        <v>79068.412800000006</v>
      </c>
      <c r="I75" s="397">
        <f>G75*F75</f>
        <v>79068.412800000006</v>
      </c>
      <c r="J75" s="397">
        <f>G75*F75</f>
        <v>79068.412800000006</v>
      </c>
      <c r="K75" s="133"/>
    </row>
    <row r="76" spans="1:12" x14ac:dyDescent="0.2">
      <c r="A76" s="1031"/>
      <c r="B76" s="1035"/>
      <c r="C76" s="394" t="s">
        <v>1405</v>
      </c>
      <c r="D76" s="396">
        <v>7130310652</v>
      </c>
      <c r="E76" s="360" t="s">
        <v>9</v>
      </c>
      <c r="F76" s="335">
        <f>VLOOKUP(D76,'SOR RATE 2025-26'!A:D,4,0)/1000</f>
        <v>61.275970000000001</v>
      </c>
      <c r="G76" s="360">
        <v>180</v>
      </c>
      <c r="H76" s="397">
        <f>G76*F76</f>
        <v>11029.6746</v>
      </c>
      <c r="I76" s="397">
        <f>G76*F76</f>
        <v>11029.6746</v>
      </c>
      <c r="J76" s="397">
        <f>G76*F76</f>
        <v>11029.6746</v>
      </c>
      <c r="K76" s="133"/>
    </row>
    <row r="77" spans="1:12" s="867" customFormat="1" x14ac:dyDescent="0.2">
      <c r="A77" s="1031"/>
      <c r="B77" s="1036" t="s">
        <v>1209</v>
      </c>
      <c r="C77" s="902" t="s">
        <v>1406</v>
      </c>
      <c r="D77" s="903"/>
      <c r="E77" s="903"/>
      <c r="F77" s="727"/>
      <c r="G77" s="903"/>
      <c r="H77" s="904"/>
      <c r="I77" s="904"/>
      <c r="J77" s="904"/>
      <c r="K77" s="905"/>
    </row>
    <row r="78" spans="1:12" s="867" customFormat="1" ht="38.25" x14ac:dyDescent="0.2">
      <c r="A78" s="1031"/>
      <c r="B78" s="1037"/>
      <c r="C78" s="906" t="s">
        <v>1407</v>
      </c>
      <c r="D78" s="906"/>
      <c r="E78" s="907"/>
      <c r="F78" s="727"/>
      <c r="G78" s="907"/>
      <c r="H78" s="907"/>
      <c r="I78" s="907"/>
      <c r="J78" s="908"/>
      <c r="K78" s="909"/>
    </row>
    <row r="79" spans="1:12" s="867" customFormat="1" x14ac:dyDescent="0.2">
      <c r="A79" s="1031"/>
      <c r="B79" s="1037"/>
      <c r="C79" s="910" t="s">
        <v>1592</v>
      </c>
      <c r="D79" s="725">
        <v>7130642041</v>
      </c>
      <c r="E79" s="726" t="s">
        <v>6</v>
      </c>
      <c r="F79" s="727">
        <f>VLOOKUP(D79,'SOR RATE 2025-26'!A:D,4,0)</f>
        <v>4586.8</v>
      </c>
      <c r="G79" s="726">
        <v>9</v>
      </c>
      <c r="H79" s="911">
        <f t="shared" ref="H79:H84" si="11">G79*F79</f>
        <v>41281.200000000004</v>
      </c>
      <c r="I79" s="911">
        <f>G79*F79</f>
        <v>41281.200000000004</v>
      </c>
      <c r="J79" s="911">
        <f>G79*F79</f>
        <v>41281.200000000004</v>
      </c>
      <c r="K79" s="912"/>
      <c r="L79" s="913"/>
    </row>
    <row r="80" spans="1:12" s="867" customFormat="1" ht="38.25" x14ac:dyDescent="0.2">
      <c r="A80" s="1031"/>
      <c r="B80" s="1037"/>
      <c r="C80" s="914" t="s">
        <v>1918</v>
      </c>
      <c r="D80" s="915">
        <v>7130642039</v>
      </c>
      <c r="E80" s="915" t="s">
        <v>6</v>
      </c>
      <c r="F80" s="727">
        <f>VLOOKUP(D80,'SOR RATE 2025-26'!A:D,4,0)</f>
        <v>902.45</v>
      </c>
      <c r="G80" s="915">
        <v>32</v>
      </c>
      <c r="H80" s="916">
        <f t="shared" si="11"/>
        <v>28878.400000000001</v>
      </c>
      <c r="I80" s="916">
        <f t="shared" ref="I80:I85" si="12">G80*F80</f>
        <v>28878.400000000001</v>
      </c>
      <c r="J80" s="916">
        <f t="shared" ref="J80:J85" si="13">G80*F80</f>
        <v>28878.400000000001</v>
      </c>
      <c r="K80" s="917"/>
      <c r="L80" s="918"/>
    </row>
    <row r="81" spans="1:13" s="867" customFormat="1" x14ac:dyDescent="0.2">
      <c r="A81" s="1031"/>
      <c r="B81" s="1037"/>
      <c r="C81" s="724" t="s">
        <v>1408</v>
      </c>
      <c r="D81" s="915">
        <v>7130600173</v>
      </c>
      <c r="E81" s="915" t="s">
        <v>10</v>
      </c>
      <c r="F81" s="727">
        <f>VLOOKUP(D81,'SOR RATE 2025-26'!A:D,4,0)/1000</f>
        <v>52.251059999999995</v>
      </c>
      <c r="G81" s="915">
        <v>400</v>
      </c>
      <c r="H81" s="916">
        <f t="shared" si="11"/>
        <v>20900.423999999999</v>
      </c>
      <c r="I81" s="916">
        <f>G81*F81</f>
        <v>20900.423999999999</v>
      </c>
      <c r="J81" s="919">
        <f>G81*F81</f>
        <v>20900.423999999999</v>
      </c>
      <c r="K81" s="920"/>
      <c r="L81" s="921"/>
    </row>
    <row r="82" spans="1:13" s="867" customFormat="1" x14ac:dyDescent="0.2">
      <c r="A82" s="1031"/>
      <c r="B82" s="1037"/>
      <c r="C82" s="914" t="s">
        <v>1303</v>
      </c>
      <c r="D82" s="915">
        <v>7130870043</v>
      </c>
      <c r="E82" s="915" t="s">
        <v>10</v>
      </c>
      <c r="F82" s="727">
        <f>VLOOKUP(D82,'SOR RATE 2025-26'!A:D,4,0)/1000</f>
        <v>71.584320000000005</v>
      </c>
      <c r="G82" s="915">
        <v>31</v>
      </c>
      <c r="H82" s="916">
        <f t="shared" si="11"/>
        <v>2219.1139200000002</v>
      </c>
      <c r="I82" s="916">
        <f t="shared" si="12"/>
        <v>2219.1139200000002</v>
      </c>
      <c r="J82" s="916">
        <f t="shared" si="13"/>
        <v>2219.1139200000002</v>
      </c>
      <c r="K82" s="920"/>
    </row>
    <row r="83" spans="1:13" s="867" customFormat="1" x14ac:dyDescent="0.2">
      <c r="A83" s="1031"/>
      <c r="B83" s="1037"/>
      <c r="C83" s="922" t="s">
        <v>1304</v>
      </c>
      <c r="D83" s="915">
        <v>7130620133</v>
      </c>
      <c r="E83" s="915" t="s">
        <v>10</v>
      </c>
      <c r="F83" s="727">
        <f>VLOOKUP(D83,'SOR RATE 2025-26'!A:D,4,0)</f>
        <v>121.12</v>
      </c>
      <c r="G83" s="915">
        <v>25</v>
      </c>
      <c r="H83" s="916">
        <f t="shared" si="11"/>
        <v>3028</v>
      </c>
      <c r="I83" s="916">
        <f t="shared" si="12"/>
        <v>3028</v>
      </c>
      <c r="J83" s="916">
        <f t="shared" si="13"/>
        <v>3028</v>
      </c>
      <c r="K83" s="920"/>
    </row>
    <row r="84" spans="1:13" s="867" customFormat="1" x14ac:dyDescent="0.2">
      <c r="A84" s="1031"/>
      <c r="B84" s="1037"/>
      <c r="C84" s="922" t="s">
        <v>1305</v>
      </c>
      <c r="D84" s="915">
        <v>7130620140</v>
      </c>
      <c r="E84" s="915" t="s">
        <v>10</v>
      </c>
      <c r="F84" s="727">
        <f>VLOOKUP(D84,'SOR RATE 2025-26'!A:D,4,0)</f>
        <v>121.12</v>
      </c>
      <c r="G84" s="915">
        <v>10</v>
      </c>
      <c r="H84" s="916">
        <f t="shared" si="11"/>
        <v>1211.2</v>
      </c>
      <c r="I84" s="916">
        <f t="shared" si="12"/>
        <v>1211.2</v>
      </c>
      <c r="J84" s="916">
        <f t="shared" si="13"/>
        <v>1211.2</v>
      </c>
      <c r="K84" s="920"/>
    </row>
    <row r="85" spans="1:13" s="867" customFormat="1" x14ac:dyDescent="0.2">
      <c r="A85" s="1031"/>
      <c r="B85" s="1038"/>
      <c r="C85" s="724" t="s">
        <v>1306</v>
      </c>
      <c r="D85" s="915">
        <v>7130622922</v>
      </c>
      <c r="E85" s="915" t="s">
        <v>10</v>
      </c>
      <c r="F85" s="727">
        <f>VLOOKUP(D85,'SOR RATE 2025-26'!A:D,4,0)</f>
        <v>158.44</v>
      </c>
      <c r="G85" s="915">
        <v>5</v>
      </c>
      <c r="H85" s="916">
        <f t="shared" ref="H85" si="14">G85*F85</f>
        <v>792.2</v>
      </c>
      <c r="I85" s="916">
        <f t="shared" si="12"/>
        <v>792.2</v>
      </c>
      <c r="J85" s="916">
        <f t="shared" si="13"/>
        <v>792.2</v>
      </c>
      <c r="K85" s="920"/>
    </row>
    <row r="86" spans="1:13" ht="15" customHeight="1" x14ac:dyDescent="0.2">
      <c r="A86" s="1031"/>
      <c r="B86" s="1033" t="s">
        <v>1212</v>
      </c>
      <c r="C86" s="355" t="s">
        <v>1409</v>
      </c>
      <c r="D86" s="387"/>
      <c r="E86" s="387" t="s">
        <v>10</v>
      </c>
      <c r="F86" s="335"/>
      <c r="G86" s="401">
        <f>SUM(G87:G92)</f>
        <v>213</v>
      </c>
      <c r="H86" s="400"/>
      <c r="I86" s="400"/>
      <c r="J86" s="400"/>
      <c r="K86" s="134"/>
    </row>
    <row r="87" spans="1:13" ht="15" customHeight="1" x14ac:dyDescent="0.2">
      <c r="A87" s="1031"/>
      <c r="B87" s="1034"/>
      <c r="C87" s="839" t="s">
        <v>1410</v>
      </c>
      <c r="D87" s="387">
        <v>7130620609</v>
      </c>
      <c r="E87" s="401" t="s">
        <v>10</v>
      </c>
      <c r="F87" s="335">
        <f>VLOOKUP(D87,'SOR RATE 2025-26'!A:D,4,0)</f>
        <v>87.55</v>
      </c>
      <c r="G87" s="401">
        <v>10</v>
      </c>
      <c r="H87" s="400">
        <f t="shared" ref="H87:H92" si="15">G87*F87</f>
        <v>875.5</v>
      </c>
      <c r="I87" s="400">
        <f t="shared" ref="I87:I92" si="16">G87*F87</f>
        <v>875.5</v>
      </c>
      <c r="J87" s="400">
        <f t="shared" ref="J87:J92" si="17">G87*F87</f>
        <v>875.5</v>
      </c>
      <c r="K87" s="134"/>
    </row>
    <row r="88" spans="1:13" ht="15" customHeight="1" x14ac:dyDescent="0.2">
      <c r="A88" s="1031"/>
      <c r="B88" s="1034"/>
      <c r="C88" s="839" t="s">
        <v>1411</v>
      </c>
      <c r="D88" s="387">
        <v>7130620614</v>
      </c>
      <c r="E88" s="401" t="s">
        <v>10</v>
      </c>
      <c r="F88" s="335">
        <f>VLOOKUP(D88,'SOR RATE 2025-26'!A:D,4,0)</f>
        <v>86.09</v>
      </c>
      <c r="G88" s="401">
        <v>8</v>
      </c>
      <c r="H88" s="400">
        <f t="shared" si="15"/>
        <v>688.72</v>
      </c>
      <c r="I88" s="400">
        <f t="shared" si="16"/>
        <v>688.72</v>
      </c>
      <c r="J88" s="400">
        <f t="shared" si="17"/>
        <v>688.72</v>
      </c>
      <c r="K88" s="134"/>
    </row>
    <row r="89" spans="1:13" ht="15" customHeight="1" x14ac:dyDescent="0.2">
      <c r="A89" s="1031"/>
      <c r="B89" s="1034"/>
      <c r="C89" s="839" t="s">
        <v>1412</v>
      </c>
      <c r="D89" s="387">
        <v>7130620619</v>
      </c>
      <c r="E89" s="401" t="s">
        <v>10</v>
      </c>
      <c r="F89" s="335">
        <f>VLOOKUP(D89,'SOR RATE 2025-26'!A:D,4,0)</f>
        <v>86.09</v>
      </c>
      <c r="G89" s="401">
        <v>25</v>
      </c>
      <c r="H89" s="400">
        <f t="shared" si="15"/>
        <v>2152.25</v>
      </c>
      <c r="I89" s="400">
        <f t="shared" si="16"/>
        <v>2152.25</v>
      </c>
      <c r="J89" s="400">
        <f t="shared" si="17"/>
        <v>2152.25</v>
      </c>
      <c r="K89" s="134"/>
    </row>
    <row r="90" spans="1:13" ht="15" customHeight="1" x14ac:dyDescent="0.2">
      <c r="A90" s="1031"/>
      <c r="B90" s="1034"/>
      <c r="C90" s="839" t="s">
        <v>1413</v>
      </c>
      <c r="D90" s="387">
        <v>7130620627</v>
      </c>
      <c r="E90" s="401" t="s">
        <v>10</v>
      </c>
      <c r="F90" s="335">
        <f>VLOOKUP(D90,'SOR RATE 2025-26'!A:D,4,0)</f>
        <v>84.63</v>
      </c>
      <c r="G90" s="401">
        <v>70</v>
      </c>
      <c r="H90" s="400">
        <f t="shared" si="15"/>
        <v>5924.0999999999995</v>
      </c>
      <c r="I90" s="400">
        <f t="shared" si="16"/>
        <v>5924.0999999999995</v>
      </c>
      <c r="J90" s="400">
        <f t="shared" si="17"/>
        <v>5924.0999999999995</v>
      </c>
      <c r="K90" s="134"/>
    </row>
    <row r="91" spans="1:13" ht="15" customHeight="1" x14ac:dyDescent="0.2">
      <c r="A91" s="1031"/>
      <c r="B91" s="1034"/>
      <c r="C91" s="839" t="s">
        <v>1414</v>
      </c>
      <c r="D91" s="387">
        <v>7130620631</v>
      </c>
      <c r="E91" s="401" t="s">
        <v>10</v>
      </c>
      <c r="F91" s="335">
        <f>VLOOKUP(D91,'SOR RATE 2025-26'!A:D,4,0)</f>
        <v>84.63</v>
      </c>
      <c r="G91" s="401">
        <v>80</v>
      </c>
      <c r="H91" s="400">
        <f t="shared" si="15"/>
        <v>6770.4</v>
      </c>
      <c r="I91" s="400">
        <f t="shared" si="16"/>
        <v>6770.4</v>
      </c>
      <c r="J91" s="400">
        <f t="shared" si="17"/>
        <v>6770.4</v>
      </c>
      <c r="K91" s="134"/>
    </row>
    <row r="92" spans="1:13" ht="15" customHeight="1" x14ac:dyDescent="0.2">
      <c r="A92" s="1032"/>
      <c r="B92" s="1035"/>
      <c r="C92" s="839" t="s">
        <v>1415</v>
      </c>
      <c r="D92" s="387">
        <v>7130620637</v>
      </c>
      <c r="E92" s="401" t="s">
        <v>10</v>
      </c>
      <c r="F92" s="335">
        <f>VLOOKUP(D92,'SOR RATE 2025-26'!A:D,4,0)</f>
        <v>84.63</v>
      </c>
      <c r="G92" s="401">
        <v>20</v>
      </c>
      <c r="H92" s="400">
        <f t="shared" si="15"/>
        <v>1692.6</v>
      </c>
      <c r="I92" s="400">
        <f t="shared" si="16"/>
        <v>1692.6</v>
      </c>
      <c r="J92" s="400">
        <f t="shared" si="17"/>
        <v>1692.6</v>
      </c>
      <c r="K92" s="134"/>
    </row>
    <row r="93" spans="1:13" ht="27" customHeight="1" x14ac:dyDescent="0.2">
      <c r="A93" s="22">
        <v>4</v>
      </c>
      <c r="B93" s="325"/>
      <c r="C93" s="329" t="s">
        <v>1416</v>
      </c>
      <c r="D93" s="4"/>
      <c r="E93" s="4"/>
      <c r="F93" s="4"/>
      <c r="G93" s="4"/>
      <c r="H93" s="337">
        <f>SUM(H10:H92)</f>
        <v>3462239.5182900005</v>
      </c>
      <c r="I93" s="337">
        <f>SUM(I10:I92)</f>
        <v>6463844.6282899994</v>
      </c>
      <c r="J93" s="337">
        <f>SUM(J10:J92)</f>
        <v>8036210.8382899994</v>
      </c>
      <c r="K93" s="135"/>
      <c r="L93" s="98"/>
    </row>
    <row r="94" spans="1:13" ht="17.25" customHeight="1" x14ac:dyDescent="0.2">
      <c r="A94" s="189">
        <v>5</v>
      </c>
      <c r="B94" s="402"/>
      <c r="C94" s="329" t="s">
        <v>1417</v>
      </c>
      <c r="D94" s="218"/>
      <c r="E94" s="218"/>
      <c r="F94" s="4"/>
      <c r="G94" s="4"/>
      <c r="H94" s="337">
        <f>H93/1.18</f>
        <v>2934101.2866864414</v>
      </c>
      <c r="I94" s="337">
        <f>I93/1.18</f>
        <v>5477834.4307542369</v>
      </c>
      <c r="J94" s="337">
        <f>J93/1.18</f>
        <v>6810348.1680423729</v>
      </c>
      <c r="K94" s="98"/>
      <c r="L94" s="98"/>
    </row>
    <row r="95" spans="1:13" ht="19.5" customHeight="1" x14ac:dyDescent="0.2">
      <c r="A95" s="380">
        <v>6</v>
      </c>
      <c r="B95" s="403"/>
      <c r="C95" s="364" t="s">
        <v>1844</v>
      </c>
      <c r="D95" s="404"/>
      <c r="E95" s="404"/>
      <c r="F95" s="360">
        <v>7.4999999999999997E-2</v>
      </c>
      <c r="G95" s="360"/>
      <c r="H95" s="405">
        <f>H94*F95</f>
        <v>220057.59650148309</v>
      </c>
      <c r="I95" s="405">
        <f>I94*F95</f>
        <v>410837.58230656775</v>
      </c>
      <c r="J95" s="405">
        <f>J94*F95</f>
        <v>510776.11260317796</v>
      </c>
      <c r="K95" s="154"/>
      <c r="M95" s="98"/>
    </row>
    <row r="96" spans="1:13" x14ac:dyDescent="0.2">
      <c r="A96" s="1039">
        <v>7</v>
      </c>
      <c r="B96" s="1041"/>
      <c r="C96" s="901" t="s">
        <v>1418</v>
      </c>
      <c r="D96" s="407"/>
      <c r="E96" s="408" t="s">
        <v>24</v>
      </c>
      <c r="F96" s="405">
        <f>2414.96*1.029</f>
        <v>2484.9938399999996</v>
      </c>
      <c r="G96" s="825">
        <v>8</v>
      </c>
      <c r="H96" s="397">
        <f>G96*F96</f>
        <v>19879.950719999997</v>
      </c>
      <c r="I96" s="397">
        <f>G96*F96</f>
        <v>19879.950719999997</v>
      </c>
      <c r="J96" s="397">
        <f>G96*F96</f>
        <v>19879.950719999997</v>
      </c>
      <c r="K96" s="130"/>
      <c r="M96" s="58"/>
    </row>
    <row r="97" spans="1:13" ht="15.75" customHeight="1" x14ac:dyDescent="0.2">
      <c r="A97" s="1039"/>
      <c r="B97" s="1042"/>
      <c r="C97" s="406" t="s">
        <v>1419</v>
      </c>
      <c r="D97" s="407"/>
      <c r="E97" s="409" t="s">
        <v>24</v>
      </c>
      <c r="F97" s="405">
        <f>21033.5*1.029</f>
        <v>21643.4715</v>
      </c>
      <c r="G97" s="825">
        <v>1</v>
      </c>
      <c r="H97" s="397">
        <f t="shared" ref="H97:H103" si="18">F97*G97</f>
        <v>21643.4715</v>
      </c>
      <c r="I97" s="397">
        <f t="shared" ref="I97:I103" si="19">F97*G97</f>
        <v>21643.4715</v>
      </c>
      <c r="J97" s="397">
        <f>G97*F97</f>
        <v>21643.4715</v>
      </c>
      <c r="K97" s="136"/>
      <c r="M97" s="58"/>
    </row>
    <row r="98" spans="1:13" ht="66" customHeight="1" x14ac:dyDescent="0.2">
      <c r="A98" s="1039"/>
      <c r="B98" s="1042"/>
      <c r="C98" s="258" t="s">
        <v>1580</v>
      </c>
      <c r="D98" s="407"/>
      <c r="E98" s="409" t="s">
        <v>1773</v>
      </c>
      <c r="F98" s="335">
        <v>1200</v>
      </c>
      <c r="G98" s="825">
        <v>45</v>
      </c>
      <c r="H98" s="397">
        <f>F98*G98</f>
        <v>54000</v>
      </c>
      <c r="I98" s="397">
        <f t="shared" si="19"/>
        <v>54000</v>
      </c>
      <c r="J98" s="405">
        <f>F98*G98</f>
        <v>54000</v>
      </c>
      <c r="K98" s="151"/>
    </row>
    <row r="99" spans="1:13" ht="14.25" customHeight="1" x14ac:dyDescent="0.2">
      <c r="A99" s="1039"/>
      <c r="B99" s="1042"/>
      <c r="C99" s="258" t="s">
        <v>1324</v>
      </c>
      <c r="D99" s="399"/>
      <c r="E99" s="387" t="s">
        <v>6</v>
      </c>
      <c r="F99" s="64">
        <f>17527.92*1.029</f>
        <v>18036.229679999997</v>
      </c>
      <c r="G99" s="825">
        <v>1</v>
      </c>
      <c r="H99" s="397">
        <f t="shared" si="18"/>
        <v>18036.229679999997</v>
      </c>
      <c r="I99" s="397">
        <f t="shared" si="19"/>
        <v>18036.229679999997</v>
      </c>
      <c r="J99" s="397">
        <f>G99*F99</f>
        <v>18036.229679999997</v>
      </c>
      <c r="K99" s="136"/>
    </row>
    <row r="100" spans="1:13" ht="15" customHeight="1" x14ac:dyDescent="0.2">
      <c r="A100" s="1039"/>
      <c r="B100" s="1042"/>
      <c r="C100" s="353" t="s">
        <v>1420</v>
      </c>
      <c r="D100" s="407"/>
      <c r="E100" s="409" t="s">
        <v>25</v>
      </c>
      <c r="F100" s="64">
        <f>5302.99*1.029</f>
        <v>5456.7767099999992</v>
      </c>
      <c r="G100" s="360">
        <v>7.5</v>
      </c>
      <c r="H100" s="397">
        <f t="shared" si="18"/>
        <v>40925.825324999991</v>
      </c>
      <c r="I100" s="397">
        <f t="shared" si="19"/>
        <v>40925.825324999991</v>
      </c>
      <c r="J100" s="397">
        <f>G100*F100</f>
        <v>40925.825324999991</v>
      </c>
      <c r="K100" s="136"/>
      <c r="M100" s="58"/>
    </row>
    <row r="101" spans="1:13" ht="26.25" customHeight="1" x14ac:dyDescent="0.2">
      <c r="A101" s="1039"/>
      <c r="B101" s="1042"/>
      <c r="C101" s="353" t="s">
        <v>1421</v>
      </c>
      <c r="D101" s="399"/>
      <c r="E101" s="410" t="s">
        <v>25</v>
      </c>
      <c r="F101" s="64">
        <f>5302.99*1.029</f>
        <v>5456.7767099999992</v>
      </c>
      <c r="G101" s="360">
        <v>9</v>
      </c>
      <c r="H101" s="397">
        <f t="shared" si="18"/>
        <v>49110.990389999992</v>
      </c>
      <c r="I101" s="397">
        <f t="shared" si="19"/>
        <v>49110.990389999992</v>
      </c>
      <c r="J101" s="397">
        <f>G101*F101</f>
        <v>49110.990389999992</v>
      </c>
      <c r="K101" s="136"/>
      <c r="M101" s="58"/>
    </row>
    <row r="102" spans="1:13" ht="27.75" customHeight="1" x14ac:dyDescent="0.2">
      <c r="A102" s="1039"/>
      <c r="B102" s="1042"/>
      <c r="C102" s="353" t="s">
        <v>1422</v>
      </c>
      <c r="D102" s="399"/>
      <c r="E102" s="410" t="s">
        <v>25</v>
      </c>
      <c r="F102" s="64">
        <f>5302.99*1.029</f>
        <v>5456.7767099999992</v>
      </c>
      <c r="G102" s="360">
        <v>3.5</v>
      </c>
      <c r="H102" s="397">
        <f t="shared" si="18"/>
        <v>19098.718484999998</v>
      </c>
      <c r="I102" s="397">
        <f t="shared" si="19"/>
        <v>19098.718484999998</v>
      </c>
      <c r="J102" s="397">
        <f>G102*F102</f>
        <v>19098.718484999998</v>
      </c>
      <c r="K102" s="136"/>
    </row>
    <row r="103" spans="1:13" ht="68.25" customHeight="1" x14ac:dyDescent="0.2">
      <c r="A103" s="1040"/>
      <c r="B103" s="1043"/>
      <c r="C103" s="353" t="s">
        <v>1581</v>
      </c>
      <c r="D103" s="409"/>
      <c r="E103" s="409" t="s">
        <v>328</v>
      </c>
      <c r="F103" s="405">
        <v>2155</v>
      </c>
      <c r="G103" s="825">
        <v>45</v>
      </c>
      <c r="H103" s="397">
        <f t="shared" si="18"/>
        <v>96975</v>
      </c>
      <c r="I103" s="397">
        <f t="shared" si="19"/>
        <v>96975</v>
      </c>
      <c r="J103" s="397">
        <f>G103*F103</f>
        <v>96975</v>
      </c>
      <c r="K103" s="151"/>
    </row>
    <row r="104" spans="1:13" ht="15" customHeight="1" x14ac:dyDescent="0.2">
      <c r="A104" s="1025">
        <v>8</v>
      </c>
      <c r="B104" s="411"/>
      <c r="C104" s="398" t="s">
        <v>1423</v>
      </c>
      <c r="D104" s="412"/>
      <c r="E104" s="413"/>
      <c r="F104" s="413"/>
      <c r="G104" s="413"/>
      <c r="H104" s="405">
        <f>SUM(H105:H107)</f>
        <v>337594.411425</v>
      </c>
      <c r="I104" s="405">
        <f>SUM(I105:I107)</f>
        <v>352108.48142500001</v>
      </c>
      <c r="J104" s="405">
        <f>SUM(J105:J107)</f>
        <v>362926.37142500002</v>
      </c>
      <c r="K104" s="133"/>
    </row>
    <row r="105" spans="1:13" s="867" customFormat="1" ht="13.5" customHeight="1" x14ac:dyDescent="0.25">
      <c r="A105" s="1026"/>
      <c r="B105" s="923" t="s">
        <v>1194</v>
      </c>
      <c r="C105" s="924" t="s">
        <v>1424</v>
      </c>
      <c r="D105" s="925"/>
      <c r="E105" s="925"/>
      <c r="F105" s="925"/>
      <c r="G105" s="925"/>
      <c r="H105" s="926">
        <v>67962.73</v>
      </c>
      <c r="I105" s="926">
        <v>82476.800000000003</v>
      </c>
      <c r="J105" s="926">
        <v>93294.69</v>
      </c>
      <c r="K105" s="905"/>
      <c r="L105" s="927"/>
    </row>
    <row r="106" spans="1:13" ht="27.75" customHeight="1" x14ac:dyDescent="0.25">
      <c r="A106" s="1026"/>
      <c r="B106" s="417" t="s">
        <v>1195</v>
      </c>
      <c r="C106" s="418" t="s">
        <v>1598</v>
      </c>
      <c r="D106" s="419"/>
      <c r="E106" s="396"/>
      <c r="F106" s="824"/>
      <c r="G106" s="824"/>
      <c r="H106" s="416">
        <f>(37437.52+(3*58749.91)+20039.2)</f>
        <v>233726.45</v>
      </c>
      <c r="I106" s="416">
        <f>+H106</f>
        <v>233726.45</v>
      </c>
      <c r="J106" s="416">
        <f>+H106</f>
        <v>233726.45</v>
      </c>
      <c r="K106" s="416"/>
      <c r="L106" s="18"/>
      <c r="M106" s="137"/>
    </row>
    <row r="107" spans="1:13" ht="18" x14ac:dyDescent="0.25">
      <c r="A107" s="1027"/>
      <c r="B107" s="420" t="s">
        <v>1196</v>
      </c>
      <c r="C107" s="414" t="s">
        <v>28</v>
      </c>
      <c r="D107" s="419"/>
      <c r="E107" s="360" t="s">
        <v>25</v>
      </c>
      <c r="F107" s="405">
        <f>719.45*1.029</f>
        <v>740.31404999999995</v>
      </c>
      <c r="G107" s="421">
        <f xml:space="preserve"> G69+G70+G71+G72</f>
        <v>48.5</v>
      </c>
      <c r="H107" s="405">
        <f>F107*G107</f>
        <v>35905.231424999998</v>
      </c>
      <c r="I107" s="405">
        <f>F107*G107</f>
        <v>35905.231424999998</v>
      </c>
      <c r="J107" s="405">
        <f>F107*G107</f>
        <v>35905.231424999998</v>
      </c>
      <c r="K107" s="19"/>
      <c r="L107" s="18"/>
      <c r="M107" s="137"/>
    </row>
    <row r="108" spans="1:13" ht="22.5" customHeight="1" x14ac:dyDescent="0.2">
      <c r="A108" s="1028">
        <v>9</v>
      </c>
      <c r="B108" s="22" t="s">
        <v>1763</v>
      </c>
      <c r="C108" s="652" t="s">
        <v>1756</v>
      </c>
      <c r="D108" s="412"/>
      <c r="E108" s="412"/>
      <c r="F108" s="422"/>
      <c r="G108" s="422"/>
      <c r="H108" s="422"/>
      <c r="I108" s="422"/>
      <c r="J108" s="423"/>
      <c r="K108" s="9"/>
    </row>
    <row r="109" spans="1:13" ht="36" customHeight="1" x14ac:dyDescent="0.2">
      <c r="A109" s="1029"/>
      <c r="B109" s="356" t="s">
        <v>1194</v>
      </c>
      <c r="C109" s="740" t="s">
        <v>1757</v>
      </c>
      <c r="D109" s="415"/>
      <c r="E109" s="415"/>
      <c r="F109" s="405">
        <v>0.01</v>
      </c>
      <c r="G109" s="415"/>
      <c r="H109" s="405">
        <f>(H10/1.18)*F109</f>
        <v>11430.4543220339</v>
      </c>
      <c r="I109" s="405">
        <f>(I11/1.18)*F109</f>
        <v>33952.582288135593</v>
      </c>
      <c r="J109" s="405">
        <f>(J12/1.18)*F109</f>
        <v>47277.719661016949</v>
      </c>
      <c r="K109" s="39"/>
      <c r="L109" s="33"/>
    </row>
    <row r="110" spans="1:13" ht="30" customHeight="1" x14ac:dyDescent="0.2">
      <c r="A110" s="1029"/>
      <c r="B110" s="22" t="s">
        <v>1779</v>
      </c>
      <c r="C110" s="741" t="s">
        <v>1778</v>
      </c>
      <c r="D110" s="360"/>
      <c r="E110" s="360"/>
      <c r="F110" s="360"/>
      <c r="G110" s="360"/>
      <c r="H110" s="405"/>
      <c r="I110" s="405"/>
      <c r="J110" s="405"/>
      <c r="K110" s="39"/>
      <c r="L110" s="33"/>
    </row>
    <row r="111" spans="1:13" ht="39.75" customHeight="1" x14ac:dyDescent="0.2">
      <c r="A111" s="1029"/>
      <c r="B111" s="243" t="s">
        <v>1194</v>
      </c>
      <c r="C111" s="742" t="s">
        <v>1783</v>
      </c>
      <c r="D111" s="360"/>
      <c r="E111" s="360"/>
      <c r="F111" s="360">
        <v>0.02</v>
      </c>
      <c r="G111" s="360"/>
      <c r="H111" s="405">
        <f>((H93-H10)/1.18)*F111</f>
        <v>35821.117089661027</v>
      </c>
      <c r="I111" s="405">
        <f>((I93-I11)/1.18)*F111</f>
        <v>41651.52403881355</v>
      </c>
      <c r="J111" s="405">
        <f>((J93-J12)/1.18)*F111</f>
        <v>41651.52403881355</v>
      </c>
      <c r="K111" s="39"/>
      <c r="L111" s="33"/>
    </row>
    <row r="112" spans="1:13" s="9" customFormat="1" ht="45" customHeight="1" x14ac:dyDescent="0.2">
      <c r="A112" s="676">
        <v>10</v>
      </c>
      <c r="B112" s="401"/>
      <c r="C112" s="364" t="s">
        <v>1845</v>
      </c>
      <c r="D112" s="360"/>
      <c r="E112" s="360"/>
      <c r="F112" s="360"/>
      <c r="G112" s="360"/>
      <c r="H112" s="405">
        <f>(H94+H95+H96+H97+H98+H99+H100+H101+H102+H103+H104+H109+H111)*0.125</f>
        <v>482334.38151557744</v>
      </c>
      <c r="I112" s="405">
        <f>(I94+I95+I96+I97+I98+I99+I100+I101+I102+I103+I104+I109+I111)*0.125</f>
        <v>829506.84836409427</v>
      </c>
      <c r="J112" s="405">
        <f>(J94+J95+J96+J97+J98+J99+J100+J101+J102+J103+J104+J109+J111)*0.125</f>
        <v>1011581.2602337977</v>
      </c>
      <c r="K112" s="678"/>
      <c r="L112" s="192"/>
    </row>
    <row r="113" spans="1:13" ht="29.25" customHeight="1" x14ac:dyDescent="0.2">
      <c r="A113" s="22">
        <v>11</v>
      </c>
      <c r="B113" s="225"/>
      <c r="C113" s="424" t="s">
        <v>1846</v>
      </c>
      <c r="D113" s="399"/>
      <c r="E113" s="399"/>
      <c r="F113" s="399"/>
      <c r="G113" s="399"/>
      <c r="H113" s="425">
        <f>H94+H95+H96+H97+H98+H99+H100+H101+H102+H103+H104+H109+H111+H112</f>
        <v>4341009.4336401969</v>
      </c>
      <c r="I113" s="425">
        <f>I94+I95+I96+I97+I98+I99+I100+I101+I102+I103+I104+I109+I111+I112</f>
        <v>7465561.6352768485</v>
      </c>
      <c r="J113" s="425">
        <f>J94+J95+J96+J97+J98+J99+J100+J101+J102+J103+J104+J109+J111+J112</f>
        <v>9104231.3421041798</v>
      </c>
      <c r="K113" s="138"/>
      <c r="L113" s="138"/>
      <c r="M113" s="138"/>
    </row>
    <row r="114" spans="1:13" ht="18" customHeight="1" x14ac:dyDescent="0.2">
      <c r="A114" s="360">
        <v>12</v>
      </c>
      <c r="B114" s="225"/>
      <c r="C114" s="364" t="s">
        <v>1847</v>
      </c>
      <c r="D114" s="399"/>
      <c r="E114" s="399"/>
      <c r="F114" s="360">
        <v>0.09</v>
      </c>
      <c r="G114" s="399"/>
      <c r="H114" s="405">
        <f>H113*F114</f>
        <v>390690.84902761772</v>
      </c>
      <c r="I114" s="405">
        <f>I113*F114</f>
        <v>671900.54717491637</v>
      </c>
      <c r="J114" s="405">
        <f>J113*F114</f>
        <v>819380.82078937616</v>
      </c>
      <c r="K114" s="138"/>
      <c r="L114" s="138"/>
      <c r="M114" s="138"/>
    </row>
    <row r="115" spans="1:13" ht="18" customHeight="1" x14ac:dyDescent="0.2">
      <c r="A115" s="357">
        <v>13</v>
      </c>
      <c r="B115" s="325"/>
      <c r="C115" s="364" t="s">
        <v>1848</v>
      </c>
      <c r="D115" s="426"/>
      <c r="E115" s="426"/>
      <c r="F115" s="360">
        <v>0.09</v>
      </c>
      <c r="G115" s="309"/>
      <c r="H115" s="335">
        <f>H113*F115</f>
        <v>390690.84902761772</v>
      </c>
      <c r="I115" s="335">
        <f>I113*F115</f>
        <v>671900.54717491637</v>
      </c>
      <c r="J115" s="335">
        <f>J113*F115</f>
        <v>819380.82078937616</v>
      </c>
      <c r="K115" s="12"/>
      <c r="L115" s="48"/>
      <c r="M115" s="48"/>
    </row>
    <row r="116" spans="1:13" ht="28.5" customHeight="1" x14ac:dyDescent="0.2">
      <c r="A116" s="387">
        <v>14</v>
      </c>
      <c r="B116" s="143"/>
      <c r="C116" s="258" t="s">
        <v>2007</v>
      </c>
      <c r="D116" s="427"/>
      <c r="E116" s="427"/>
      <c r="F116" s="428"/>
      <c r="G116" s="428"/>
      <c r="H116" s="429">
        <f>H113+H114+H115</f>
        <v>5122391.1316954326</v>
      </c>
      <c r="I116" s="429">
        <f>I113+I114+I115</f>
        <v>8809362.7296266817</v>
      </c>
      <c r="J116" s="429">
        <f>J113+J114+J115</f>
        <v>10742992.983682932</v>
      </c>
      <c r="K116" s="139"/>
    </row>
    <row r="117" spans="1:13" ht="29.25" customHeight="1" x14ac:dyDescent="0.2">
      <c r="A117" s="430">
        <v>15</v>
      </c>
      <c r="B117" s="143"/>
      <c r="C117" s="431" t="s">
        <v>1425</v>
      </c>
      <c r="D117" s="427"/>
      <c r="E117" s="427"/>
      <c r="F117" s="427"/>
      <c r="G117" s="427"/>
      <c r="H117" s="432">
        <f>ROUND(H116,0)</f>
        <v>5122391</v>
      </c>
      <c r="I117" s="432">
        <f>ROUND(I116,0)</f>
        <v>8809363</v>
      </c>
      <c r="J117" s="432">
        <f>ROUND(J116,0)</f>
        <v>10742993</v>
      </c>
      <c r="K117" s="140"/>
      <c r="L117" s="33"/>
    </row>
    <row r="118" spans="1:13" x14ac:dyDescent="0.2">
      <c r="C118" s="141"/>
      <c r="D118" s="142"/>
      <c r="E118" s="142"/>
      <c r="F118" s="142"/>
      <c r="G118" s="142"/>
      <c r="H118" s="142"/>
      <c r="I118" s="142"/>
      <c r="J118" s="142"/>
    </row>
    <row r="119" spans="1:13" x14ac:dyDescent="0.2">
      <c r="C119" s="141"/>
    </row>
    <row r="120" spans="1:13" x14ac:dyDescent="0.2">
      <c r="C120" s="141"/>
    </row>
    <row r="121" spans="1:13" s="929" customFormat="1" ht="15" customHeight="1" x14ac:dyDescent="0.2">
      <c r="A121" s="932" t="s">
        <v>29</v>
      </c>
      <c r="B121" s="928"/>
      <c r="C121" s="982" t="s">
        <v>1426</v>
      </c>
      <c r="D121" s="982"/>
      <c r="E121" s="982"/>
      <c r="F121" s="883"/>
      <c r="G121" s="883"/>
      <c r="H121" s="883"/>
      <c r="I121" s="883"/>
      <c r="J121" s="883"/>
      <c r="K121" s="896"/>
    </row>
    <row r="122" spans="1:13" ht="19.5" customHeight="1" x14ac:dyDescent="0.2">
      <c r="A122" s="15"/>
      <c r="C122" s="930" t="s">
        <v>1427</v>
      </c>
      <c r="D122" s="930"/>
      <c r="E122" s="930"/>
      <c r="F122" s="931"/>
      <c r="G122" s="931"/>
      <c r="H122" s="931"/>
      <c r="I122" s="931"/>
      <c r="J122" s="931"/>
      <c r="K122" s="145"/>
      <c r="L122" s="145"/>
      <c r="M122" s="145"/>
    </row>
    <row r="123" spans="1:13" s="929" customFormat="1" ht="50.25" customHeight="1" x14ac:dyDescent="0.2">
      <c r="A123" s="928"/>
      <c r="C123" s="1051" t="s">
        <v>2008</v>
      </c>
      <c r="D123" s="1051"/>
      <c r="E123" s="1051"/>
      <c r="F123" s="1051"/>
      <c r="G123" s="1051"/>
      <c r="H123" s="1051"/>
      <c r="I123" s="1051"/>
      <c r="J123" s="1051"/>
      <c r="K123" s="883"/>
      <c r="L123" s="883"/>
      <c r="M123" s="896"/>
    </row>
    <row r="124" spans="1:13" ht="15.75" customHeight="1" x14ac:dyDescent="0.2">
      <c r="A124" s="15"/>
      <c r="C124" s="145"/>
      <c r="D124" s="145"/>
      <c r="E124" s="145"/>
      <c r="F124" s="145"/>
      <c r="G124" s="145"/>
      <c r="H124" s="144"/>
      <c r="I124" s="144"/>
      <c r="J124" s="144"/>
      <c r="K124" s="145"/>
      <c r="L124" s="145"/>
      <c r="M124" s="145"/>
    </row>
    <row r="125" spans="1:13" ht="15.75" customHeight="1" x14ac:dyDescent="0.2">
      <c r="A125" s="15"/>
      <c r="C125" s="145"/>
      <c r="D125" s="145"/>
      <c r="E125" s="145"/>
      <c r="F125" s="145"/>
      <c r="G125" s="145"/>
      <c r="H125" s="146"/>
      <c r="I125" s="146"/>
      <c r="J125" s="146"/>
      <c r="K125" s="145"/>
      <c r="L125" s="145"/>
      <c r="M125" s="145"/>
    </row>
    <row r="126" spans="1:13" ht="15.75" customHeight="1" x14ac:dyDescent="0.2">
      <c r="A126" s="15"/>
      <c r="C126" s="145"/>
      <c r="D126" s="145"/>
      <c r="E126" s="145"/>
      <c r="F126" s="145"/>
      <c r="G126" s="145"/>
      <c r="H126" s="147"/>
      <c r="I126" s="147"/>
      <c r="J126" s="147"/>
      <c r="K126" s="145"/>
      <c r="L126" s="145"/>
      <c r="M126" s="145"/>
    </row>
    <row r="127" spans="1:13" ht="15.75" customHeight="1" x14ac:dyDescent="0.2">
      <c r="A127" s="15"/>
      <c r="C127" s="145"/>
      <c r="D127" s="145"/>
      <c r="E127" s="145"/>
      <c r="F127" s="145"/>
      <c r="G127" s="145"/>
      <c r="H127" s="145"/>
      <c r="I127" s="145"/>
      <c r="J127" s="145"/>
      <c r="K127" s="145"/>
      <c r="L127" s="145"/>
      <c r="M127" s="145"/>
    </row>
    <row r="128" spans="1:13" ht="15.75" customHeight="1" x14ac:dyDescent="0.2">
      <c r="A128" s="15"/>
      <c r="C128" s="145"/>
      <c r="D128" s="145"/>
      <c r="E128" s="145"/>
      <c r="F128" s="145"/>
      <c r="G128" s="145"/>
      <c r="H128" s="145"/>
      <c r="I128" s="145"/>
      <c r="J128" s="145"/>
      <c r="K128" s="145"/>
      <c r="L128" s="145"/>
      <c r="M128" s="145"/>
    </row>
    <row r="129" spans="1:13" ht="15.75" customHeight="1" x14ac:dyDescent="0.2">
      <c r="A129" s="15"/>
      <c r="C129" s="145"/>
      <c r="D129" s="145"/>
      <c r="E129" s="145"/>
      <c r="F129" s="145"/>
      <c r="G129" s="145"/>
      <c r="H129" s="145"/>
      <c r="I129" s="145"/>
      <c r="J129" s="145"/>
      <c r="K129" s="145"/>
      <c r="L129" s="145"/>
      <c r="M129" s="145"/>
    </row>
    <row r="130" spans="1:13" ht="15.75" customHeight="1" x14ac:dyDescent="0.2">
      <c r="A130" s="15"/>
      <c r="C130" s="145"/>
      <c r="D130" s="145"/>
      <c r="E130" s="145"/>
      <c r="F130" s="145"/>
      <c r="G130" s="145"/>
      <c r="H130" s="145"/>
      <c r="I130" s="145"/>
      <c r="J130" s="145"/>
      <c r="K130" s="145"/>
      <c r="L130" s="145"/>
      <c r="M130" s="145"/>
    </row>
    <row r="131" spans="1:13" ht="15.75" customHeight="1" x14ac:dyDescent="0.2">
      <c r="A131" s="15"/>
      <c r="C131" s="145"/>
      <c r="D131" s="145"/>
      <c r="E131" s="145"/>
      <c r="F131" s="145"/>
      <c r="G131" s="145"/>
      <c r="H131" s="145"/>
      <c r="I131" s="145"/>
      <c r="J131" s="145"/>
      <c r="K131" s="145"/>
      <c r="L131" s="145"/>
      <c r="M131" s="145"/>
    </row>
    <row r="132" spans="1:13" ht="15.75" customHeight="1" x14ac:dyDescent="0.2">
      <c r="A132" s="15"/>
      <c r="C132" s="145"/>
      <c r="D132" s="145"/>
      <c r="E132" s="145"/>
      <c r="F132" s="145"/>
      <c r="G132" s="145"/>
      <c r="H132" s="145"/>
      <c r="I132" s="145"/>
      <c r="J132" s="145"/>
      <c r="K132" s="145"/>
      <c r="L132" s="145"/>
      <c r="M132" s="145"/>
    </row>
    <row r="133" spans="1:13" ht="15.75" customHeight="1" x14ac:dyDescent="0.2">
      <c r="A133" s="15"/>
      <c r="C133" s="145"/>
      <c r="D133" s="145"/>
      <c r="E133" s="145"/>
      <c r="F133" s="145"/>
      <c r="G133" s="145"/>
      <c r="H133" s="145"/>
      <c r="I133" s="145"/>
      <c r="J133" s="145"/>
      <c r="K133" s="145"/>
      <c r="L133" s="145"/>
      <c r="M133" s="145"/>
    </row>
    <row r="134" spans="1:13" ht="15.75" customHeight="1" x14ac:dyDescent="0.2">
      <c r="A134" s="15"/>
      <c r="C134" s="145"/>
      <c r="D134" s="145"/>
      <c r="E134" s="145"/>
      <c r="F134" s="145"/>
      <c r="G134" s="145"/>
      <c r="H134" s="145"/>
      <c r="I134" s="145"/>
      <c r="J134" s="145"/>
      <c r="K134" s="145"/>
      <c r="L134" s="145"/>
      <c r="M134" s="145"/>
    </row>
    <row r="135" spans="1:13" ht="15.75" customHeight="1" x14ac:dyDescent="0.2">
      <c r="A135" s="15"/>
      <c r="C135" s="145"/>
      <c r="D135" s="145"/>
      <c r="E135" s="145"/>
      <c r="F135" s="145"/>
      <c r="G135" s="145"/>
      <c r="H135" s="145"/>
      <c r="I135" s="145"/>
      <c r="J135" s="145"/>
      <c r="K135" s="145"/>
      <c r="L135" s="145"/>
      <c r="M135" s="145"/>
    </row>
    <row r="136" spans="1:13" ht="15.75" customHeight="1" x14ac:dyDescent="0.2">
      <c r="A136" s="15"/>
      <c r="C136" s="145"/>
      <c r="D136" s="145"/>
      <c r="E136" s="145"/>
      <c r="F136" s="145"/>
      <c r="G136" s="145"/>
      <c r="H136" s="145"/>
      <c r="I136" s="145"/>
      <c r="J136" s="145"/>
      <c r="K136" s="145"/>
      <c r="L136" s="145"/>
      <c r="M136" s="145"/>
    </row>
    <row r="137" spans="1:13" ht="15.75" customHeight="1" x14ac:dyDescent="0.2">
      <c r="A137" s="15"/>
      <c r="C137" s="145"/>
      <c r="D137" s="145"/>
      <c r="E137" s="145"/>
      <c r="F137" s="145"/>
      <c r="G137" s="145"/>
      <c r="H137" s="145"/>
      <c r="I137" s="145"/>
      <c r="J137" s="145"/>
      <c r="K137" s="145"/>
      <c r="L137" s="145"/>
      <c r="M137" s="145"/>
    </row>
    <row r="138" spans="1:13" ht="15.75" customHeight="1" x14ac:dyDescent="0.2">
      <c r="A138" s="15"/>
      <c r="C138" s="145"/>
      <c r="D138" s="145"/>
      <c r="E138" s="145"/>
      <c r="F138" s="145"/>
      <c r="G138" s="145"/>
      <c r="H138" s="145"/>
      <c r="I138" s="145"/>
      <c r="J138" s="145"/>
      <c r="K138" s="145"/>
      <c r="L138" s="145"/>
      <c r="M138" s="145"/>
    </row>
    <row r="139" spans="1:13" ht="15.75" customHeight="1" x14ac:dyDescent="0.2">
      <c r="A139" s="15"/>
      <c r="C139" s="145"/>
      <c r="D139" s="145"/>
      <c r="E139" s="145"/>
      <c r="F139" s="145"/>
      <c r="G139" s="145"/>
      <c r="H139" s="145"/>
      <c r="I139" s="145"/>
      <c r="J139" s="145"/>
      <c r="K139" s="145"/>
      <c r="L139" s="145"/>
      <c r="M139" s="145"/>
    </row>
    <row r="140" spans="1:13" ht="15.75" customHeight="1" x14ac:dyDescent="0.2">
      <c r="A140" s="15"/>
      <c r="C140" s="145"/>
      <c r="D140" s="145"/>
      <c r="E140" s="145"/>
      <c r="F140" s="145"/>
      <c r="G140" s="145"/>
      <c r="H140" s="145"/>
      <c r="I140" s="145"/>
      <c r="J140" s="145"/>
      <c r="K140" s="145"/>
      <c r="L140" s="145"/>
      <c r="M140" s="145"/>
    </row>
    <row r="141" spans="1:13" ht="14.25" x14ac:dyDescent="0.2">
      <c r="H141" s="148"/>
      <c r="I141" s="148"/>
      <c r="J141" s="148"/>
    </row>
    <row r="143" spans="1:13" ht="14.25" x14ac:dyDescent="0.2">
      <c r="H143" s="37"/>
      <c r="I143" s="37"/>
      <c r="J143" s="37"/>
    </row>
    <row r="148" spans="3:8" x14ac:dyDescent="0.2">
      <c r="H148" s="138"/>
    </row>
    <row r="154" spans="3:8" ht="14.25" x14ac:dyDescent="0.2">
      <c r="C154" s="92"/>
      <c r="D154" s="149"/>
      <c r="E154" s="37"/>
    </row>
    <row r="155" spans="3:8" ht="15.75" x14ac:dyDescent="0.25">
      <c r="C155" s="150"/>
      <c r="D155" s="149"/>
      <c r="E155" s="37"/>
    </row>
  </sheetData>
  <mergeCells count="31">
    <mergeCell ref="C123:J123"/>
    <mergeCell ref="C121:E121"/>
    <mergeCell ref="B7:C7"/>
    <mergeCell ref="B9:B12"/>
    <mergeCell ref="B13:B16"/>
    <mergeCell ref="B17:B20"/>
    <mergeCell ref="B21:B24"/>
    <mergeCell ref="A5:A6"/>
    <mergeCell ref="B5:B6"/>
    <mergeCell ref="C5:C6"/>
    <mergeCell ref="D5:D6"/>
    <mergeCell ref="E5:E6"/>
    <mergeCell ref="A8:A39"/>
    <mergeCell ref="A40:A67"/>
    <mergeCell ref="B42:B44"/>
    <mergeCell ref="B45:B51"/>
    <mergeCell ref="B56:B63"/>
    <mergeCell ref="A104:A107"/>
    <mergeCell ref="A108:A111"/>
    <mergeCell ref="A68:A92"/>
    <mergeCell ref="B73:B76"/>
    <mergeCell ref="B77:B85"/>
    <mergeCell ref="B86:B92"/>
    <mergeCell ref="A96:A103"/>
    <mergeCell ref="B96:B103"/>
    <mergeCell ref="B3:H3"/>
    <mergeCell ref="B2:H2"/>
    <mergeCell ref="B1:H1"/>
    <mergeCell ref="F5:F6"/>
    <mergeCell ref="G5:G6"/>
    <mergeCell ref="H5:J5"/>
  </mergeCells>
  <conditionalFormatting sqref="C94">
    <cfRule type="cellIs" dxfId="7" priority="1" stopIfTrue="1" operator="equal">
      <formula>"?"</formula>
    </cfRule>
  </conditionalFormatting>
  <pageMargins left="0.92" right="0.15" top="0.75" bottom="0.32" header="0.5" footer="0.16"/>
  <pageSetup scale="73"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2"/>
  <sheetViews>
    <sheetView zoomScaleNormal="100" zoomScaleSheetLayoutView="85" workbookViewId="0">
      <pane xSplit="3" ySplit="10" topLeftCell="D13" activePane="bottomRight" state="frozen"/>
      <selection activeCell="C43" sqref="C43"/>
      <selection pane="topRight" activeCell="C43" sqref="C43"/>
      <selection pane="bottomLeft" activeCell="C43" sqref="C43"/>
      <selection pane="bottomRight" activeCell="I17" sqref="I17"/>
    </sheetView>
  </sheetViews>
  <sheetFormatPr defaultRowHeight="12.75" x14ac:dyDescent="0.2"/>
  <cols>
    <col min="1" max="1" width="5.140625" style="87" customWidth="1"/>
    <col min="2" max="2" width="3.5703125" customWidth="1"/>
    <col min="3" max="3" width="55.5703125" customWidth="1"/>
    <col min="4" max="4" width="12.85546875" customWidth="1"/>
    <col min="5" max="5" width="6.28515625" style="87" customWidth="1"/>
    <col min="6" max="6" width="12.5703125" style="15" customWidth="1"/>
    <col min="7" max="7" width="10.7109375" customWidth="1"/>
    <col min="8" max="9" width="12.28515625" customWidth="1"/>
    <col min="10" max="10" width="23.28515625" customWidth="1"/>
    <col min="11" max="11" width="12.140625" customWidth="1"/>
    <col min="12" max="12" width="5.140625" customWidth="1"/>
    <col min="13" max="13" width="14" customWidth="1"/>
    <col min="257" max="257" width="5.140625" customWidth="1"/>
    <col min="258" max="258" width="3.5703125" customWidth="1"/>
    <col min="259" max="259" width="55.5703125" customWidth="1"/>
    <col min="260" max="260" width="12.28515625" customWidth="1"/>
    <col min="261" max="261" width="5.5703125" customWidth="1"/>
    <col min="262" max="262" width="10.7109375" customWidth="1"/>
    <col min="263" max="263" width="6.28515625" customWidth="1"/>
    <col min="264" max="264" width="12.85546875" customWidth="1"/>
    <col min="265" max="265" width="26.42578125" customWidth="1"/>
    <col min="266" max="266" width="23.28515625" customWidth="1"/>
    <col min="267" max="267" width="12.140625" customWidth="1"/>
    <col min="268" max="268" width="5.140625" customWidth="1"/>
    <col min="269" max="269" width="14" customWidth="1"/>
    <col min="513" max="513" width="5.140625" customWidth="1"/>
    <col min="514" max="514" width="3.5703125" customWidth="1"/>
    <col min="515" max="515" width="55.5703125" customWidth="1"/>
    <col min="516" max="516" width="12.28515625" customWidth="1"/>
    <col min="517" max="517" width="5.5703125" customWidth="1"/>
    <col min="518" max="518" width="10.7109375" customWidth="1"/>
    <col min="519" max="519" width="6.28515625" customWidth="1"/>
    <col min="520" max="520" width="12.85546875" customWidth="1"/>
    <col min="521" max="521" width="26.42578125" customWidth="1"/>
    <col min="522" max="522" width="23.28515625" customWidth="1"/>
    <col min="523" max="523" width="12.140625" customWidth="1"/>
    <col min="524" max="524" width="5.140625" customWidth="1"/>
    <col min="525" max="525" width="14" customWidth="1"/>
    <col min="769" max="769" width="5.140625" customWidth="1"/>
    <col min="770" max="770" width="3.5703125" customWidth="1"/>
    <col min="771" max="771" width="55.5703125" customWidth="1"/>
    <col min="772" max="772" width="12.28515625" customWidth="1"/>
    <col min="773" max="773" width="5.5703125" customWidth="1"/>
    <col min="774" max="774" width="10.7109375" customWidth="1"/>
    <col min="775" max="775" width="6.28515625" customWidth="1"/>
    <col min="776" max="776" width="12.85546875" customWidth="1"/>
    <col min="777" max="777" width="26.42578125" customWidth="1"/>
    <col min="778" max="778" width="23.28515625" customWidth="1"/>
    <col min="779" max="779" width="12.140625" customWidth="1"/>
    <col min="780" max="780" width="5.140625" customWidth="1"/>
    <col min="781" max="781" width="14" customWidth="1"/>
    <col min="1025" max="1025" width="5.140625" customWidth="1"/>
    <col min="1026" max="1026" width="3.5703125" customWidth="1"/>
    <col min="1027" max="1027" width="55.5703125" customWidth="1"/>
    <col min="1028" max="1028" width="12.28515625" customWidth="1"/>
    <col min="1029" max="1029" width="5.5703125" customWidth="1"/>
    <col min="1030" max="1030" width="10.7109375" customWidth="1"/>
    <col min="1031" max="1031" width="6.28515625" customWidth="1"/>
    <col min="1032" max="1032" width="12.85546875" customWidth="1"/>
    <col min="1033" max="1033" width="26.42578125" customWidth="1"/>
    <col min="1034" max="1034" width="23.28515625" customWidth="1"/>
    <col min="1035" max="1035" width="12.140625" customWidth="1"/>
    <col min="1036" max="1036" width="5.140625" customWidth="1"/>
    <col min="1037" max="1037" width="14" customWidth="1"/>
    <col min="1281" max="1281" width="5.140625" customWidth="1"/>
    <col min="1282" max="1282" width="3.5703125" customWidth="1"/>
    <col min="1283" max="1283" width="55.5703125" customWidth="1"/>
    <col min="1284" max="1284" width="12.28515625" customWidth="1"/>
    <col min="1285" max="1285" width="5.5703125" customWidth="1"/>
    <col min="1286" max="1286" width="10.7109375" customWidth="1"/>
    <col min="1287" max="1287" width="6.28515625" customWidth="1"/>
    <col min="1288" max="1288" width="12.85546875" customWidth="1"/>
    <col min="1289" max="1289" width="26.42578125" customWidth="1"/>
    <col min="1290" max="1290" width="23.28515625" customWidth="1"/>
    <col min="1291" max="1291" width="12.140625" customWidth="1"/>
    <col min="1292" max="1292" width="5.140625" customWidth="1"/>
    <col min="1293" max="1293" width="14" customWidth="1"/>
    <col min="1537" max="1537" width="5.140625" customWidth="1"/>
    <col min="1538" max="1538" width="3.5703125" customWidth="1"/>
    <col min="1539" max="1539" width="55.5703125" customWidth="1"/>
    <col min="1540" max="1540" width="12.28515625" customWidth="1"/>
    <col min="1541" max="1541" width="5.5703125" customWidth="1"/>
    <col min="1542" max="1542" width="10.7109375" customWidth="1"/>
    <col min="1543" max="1543" width="6.28515625" customWidth="1"/>
    <col min="1544" max="1544" width="12.85546875" customWidth="1"/>
    <col min="1545" max="1545" width="26.42578125" customWidth="1"/>
    <col min="1546" max="1546" width="23.28515625" customWidth="1"/>
    <col min="1547" max="1547" width="12.140625" customWidth="1"/>
    <col min="1548" max="1548" width="5.140625" customWidth="1"/>
    <col min="1549" max="1549" width="14" customWidth="1"/>
    <col min="1793" max="1793" width="5.140625" customWidth="1"/>
    <col min="1794" max="1794" width="3.5703125" customWidth="1"/>
    <col min="1795" max="1795" width="55.5703125" customWidth="1"/>
    <col min="1796" max="1796" width="12.28515625" customWidth="1"/>
    <col min="1797" max="1797" width="5.5703125" customWidth="1"/>
    <col min="1798" max="1798" width="10.7109375" customWidth="1"/>
    <col min="1799" max="1799" width="6.28515625" customWidth="1"/>
    <col min="1800" max="1800" width="12.85546875" customWidth="1"/>
    <col min="1801" max="1801" width="26.42578125" customWidth="1"/>
    <col min="1802" max="1802" width="23.28515625" customWidth="1"/>
    <col min="1803" max="1803" width="12.140625" customWidth="1"/>
    <col min="1804" max="1804" width="5.140625" customWidth="1"/>
    <col min="1805" max="1805" width="14" customWidth="1"/>
    <col min="2049" max="2049" width="5.140625" customWidth="1"/>
    <col min="2050" max="2050" width="3.5703125" customWidth="1"/>
    <col min="2051" max="2051" width="55.5703125" customWidth="1"/>
    <col min="2052" max="2052" width="12.28515625" customWidth="1"/>
    <col min="2053" max="2053" width="5.5703125" customWidth="1"/>
    <col min="2054" max="2054" width="10.7109375" customWidth="1"/>
    <col min="2055" max="2055" width="6.28515625" customWidth="1"/>
    <col min="2056" max="2056" width="12.85546875" customWidth="1"/>
    <col min="2057" max="2057" width="26.42578125" customWidth="1"/>
    <col min="2058" max="2058" width="23.28515625" customWidth="1"/>
    <col min="2059" max="2059" width="12.140625" customWidth="1"/>
    <col min="2060" max="2060" width="5.140625" customWidth="1"/>
    <col min="2061" max="2061" width="14" customWidth="1"/>
    <col min="2305" max="2305" width="5.140625" customWidth="1"/>
    <col min="2306" max="2306" width="3.5703125" customWidth="1"/>
    <col min="2307" max="2307" width="55.5703125" customWidth="1"/>
    <col min="2308" max="2308" width="12.28515625" customWidth="1"/>
    <col min="2309" max="2309" width="5.5703125" customWidth="1"/>
    <col min="2310" max="2310" width="10.7109375" customWidth="1"/>
    <col min="2311" max="2311" width="6.28515625" customWidth="1"/>
    <col min="2312" max="2312" width="12.85546875" customWidth="1"/>
    <col min="2313" max="2313" width="26.42578125" customWidth="1"/>
    <col min="2314" max="2314" width="23.28515625" customWidth="1"/>
    <col min="2315" max="2315" width="12.140625" customWidth="1"/>
    <col min="2316" max="2316" width="5.140625" customWidth="1"/>
    <col min="2317" max="2317" width="14" customWidth="1"/>
    <col min="2561" max="2561" width="5.140625" customWidth="1"/>
    <col min="2562" max="2562" width="3.5703125" customWidth="1"/>
    <col min="2563" max="2563" width="55.5703125" customWidth="1"/>
    <col min="2564" max="2564" width="12.28515625" customWidth="1"/>
    <col min="2565" max="2565" width="5.5703125" customWidth="1"/>
    <col min="2566" max="2566" width="10.7109375" customWidth="1"/>
    <col min="2567" max="2567" width="6.28515625" customWidth="1"/>
    <col min="2568" max="2568" width="12.85546875" customWidth="1"/>
    <col min="2569" max="2569" width="26.42578125" customWidth="1"/>
    <col min="2570" max="2570" width="23.28515625" customWidth="1"/>
    <col min="2571" max="2571" width="12.140625" customWidth="1"/>
    <col min="2572" max="2572" width="5.140625" customWidth="1"/>
    <col min="2573" max="2573" width="14" customWidth="1"/>
    <col min="2817" max="2817" width="5.140625" customWidth="1"/>
    <col min="2818" max="2818" width="3.5703125" customWidth="1"/>
    <col min="2819" max="2819" width="55.5703125" customWidth="1"/>
    <col min="2820" max="2820" width="12.28515625" customWidth="1"/>
    <col min="2821" max="2821" width="5.5703125" customWidth="1"/>
    <col min="2822" max="2822" width="10.7109375" customWidth="1"/>
    <col min="2823" max="2823" width="6.28515625" customWidth="1"/>
    <col min="2824" max="2824" width="12.85546875" customWidth="1"/>
    <col min="2825" max="2825" width="26.42578125" customWidth="1"/>
    <col min="2826" max="2826" width="23.28515625" customWidth="1"/>
    <col min="2827" max="2827" width="12.140625" customWidth="1"/>
    <col min="2828" max="2828" width="5.140625" customWidth="1"/>
    <col min="2829" max="2829" width="14" customWidth="1"/>
    <col min="3073" max="3073" width="5.140625" customWidth="1"/>
    <col min="3074" max="3074" width="3.5703125" customWidth="1"/>
    <col min="3075" max="3075" width="55.5703125" customWidth="1"/>
    <col min="3076" max="3076" width="12.28515625" customWidth="1"/>
    <col min="3077" max="3077" width="5.5703125" customWidth="1"/>
    <col min="3078" max="3078" width="10.7109375" customWidth="1"/>
    <col min="3079" max="3079" width="6.28515625" customWidth="1"/>
    <col min="3080" max="3080" width="12.85546875" customWidth="1"/>
    <col min="3081" max="3081" width="26.42578125" customWidth="1"/>
    <col min="3082" max="3082" width="23.28515625" customWidth="1"/>
    <col min="3083" max="3083" width="12.140625" customWidth="1"/>
    <col min="3084" max="3084" width="5.140625" customWidth="1"/>
    <col min="3085" max="3085" width="14" customWidth="1"/>
    <col min="3329" max="3329" width="5.140625" customWidth="1"/>
    <col min="3330" max="3330" width="3.5703125" customWidth="1"/>
    <col min="3331" max="3331" width="55.5703125" customWidth="1"/>
    <col min="3332" max="3332" width="12.28515625" customWidth="1"/>
    <col min="3333" max="3333" width="5.5703125" customWidth="1"/>
    <col min="3334" max="3334" width="10.7109375" customWidth="1"/>
    <col min="3335" max="3335" width="6.28515625" customWidth="1"/>
    <col min="3336" max="3336" width="12.85546875" customWidth="1"/>
    <col min="3337" max="3337" width="26.42578125" customWidth="1"/>
    <col min="3338" max="3338" width="23.28515625" customWidth="1"/>
    <col min="3339" max="3339" width="12.140625" customWidth="1"/>
    <col min="3340" max="3340" width="5.140625" customWidth="1"/>
    <col min="3341" max="3341" width="14" customWidth="1"/>
    <col min="3585" max="3585" width="5.140625" customWidth="1"/>
    <col min="3586" max="3586" width="3.5703125" customWidth="1"/>
    <col min="3587" max="3587" width="55.5703125" customWidth="1"/>
    <col min="3588" max="3588" width="12.28515625" customWidth="1"/>
    <col min="3589" max="3589" width="5.5703125" customWidth="1"/>
    <col min="3590" max="3590" width="10.7109375" customWidth="1"/>
    <col min="3591" max="3591" width="6.28515625" customWidth="1"/>
    <col min="3592" max="3592" width="12.85546875" customWidth="1"/>
    <col min="3593" max="3593" width="26.42578125" customWidth="1"/>
    <col min="3594" max="3594" width="23.28515625" customWidth="1"/>
    <col min="3595" max="3595" width="12.140625" customWidth="1"/>
    <col min="3596" max="3596" width="5.140625" customWidth="1"/>
    <col min="3597" max="3597" width="14" customWidth="1"/>
    <col min="3841" max="3841" width="5.140625" customWidth="1"/>
    <col min="3842" max="3842" width="3.5703125" customWidth="1"/>
    <col min="3843" max="3843" width="55.5703125" customWidth="1"/>
    <col min="3844" max="3844" width="12.28515625" customWidth="1"/>
    <col min="3845" max="3845" width="5.5703125" customWidth="1"/>
    <col min="3846" max="3846" width="10.7109375" customWidth="1"/>
    <col min="3847" max="3847" width="6.28515625" customWidth="1"/>
    <col min="3848" max="3848" width="12.85546875" customWidth="1"/>
    <col min="3849" max="3849" width="26.42578125" customWidth="1"/>
    <col min="3850" max="3850" width="23.28515625" customWidth="1"/>
    <col min="3851" max="3851" width="12.140625" customWidth="1"/>
    <col min="3852" max="3852" width="5.140625" customWidth="1"/>
    <col min="3853" max="3853" width="14" customWidth="1"/>
    <col min="4097" max="4097" width="5.140625" customWidth="1"/>
    <col min="4098" max="4098" width="3.5703125" customWidth="1"/>
    <col min="4099" max="4099" width="55.5703125" customWidth="1"/>
    <col min="4100" max="4100" width="12.28515625" customWidth="1"/>
    <col min="4101" max="4101" width="5.5703125" customWidth="1"/>
    <col min="4102" max="4102" width="10.7109375" customWidth="1"/>
    <col min="4103" max="4103" width="6.28515625" customWidth="1"/>
    <col min="4104" max="4104" width="12.85546875" customWidth="1"/>
    <col min="4105" max="4105" width="26.42578125" customWidth="1"/>
    <col min="4106" max="4106" width="23.28515625" customWidth="1"/>
    <col min="4107" max="4107" width="12.140625" customWidth="1"/>
    <col min="4108" max="4108" width="5.140625" customWidth="1"/>
    <col min="4109" max="4109" width="14" customWidth="1"/>
    <col min="4353" max="4353" width="5.140625" customWidth="1"/>
    <col min="4354" max="4354" width="3.5703125" customWidth="1"/>
    <col min="4355" max="4355" width="55.5703125" customWidth="1"/>
    <col min="4356" max="4356" width="12.28515625" customWidth="1"/>
    <col min="4357" max="4357" width="5.5703125" customWidth="1"/>
    <col min="4358" max="4358" width="10.7109375" customWidth="1"/>
    <col min="4359" max="4359" width="6.28515625" customWidth="1"/>
    <col min="4360" max="4360" width="12.85546875" customWidth="1"/>
    <col min="4361" max="4361" width="26.42578125" customWidth="1"/>
    <col min="4362" max="4362" width="23.28515625" customWidth="1"/>
    <col min="4363" max="4363" width="12.140625" customWidth="1"/>
    <col min="4364" max="4364" width="5.140625" customWidth="1"/>
    <col min="4365" max="4365" width="14" customWidth="1"/>
    <col min="4609" max="4609" width="5.140625" customWidth="1"/>
    <col min="4610" max="4610" width="3.5703125" customWidth="1"/>
    <col min="4611" max="4611" width="55.5703125" customWidth="1"/>
    <col min="4612" max="4612" width="12.28515625" customWidth="1"/>
    <col min="4613" max="4613" width="5.5703125" customWidth="1"/>
    <col min="4614" max="4614" width="10.7109375" customWidth="1"/>
    <col min="4615" max="4615" width="6.28515625" customWidth="1"/>
    <col min="4616" max="4616" width="12.85546875" customWidth="1"/>
    <col min="4617" max="4617" width="26.42578125" customWidth="1"/>
    <col min="4618" max="4618" width="23.28515625" customWidth="1"/>
    <col min="4619" max="4619" width="12.140625" customWidth="1"/>
    <col min="4620" max="4620" width="5.140625" customWidth="1"/>
    <col min="4621" max="4621" width="14" customWidth="1"/>
    <col min="4865" max="4865" width="5.140625" customWidth="1"/>
    <col min="4866" max="4866" width="3.5703125" customWidth="1"/>
    <col min="4867" max="4867" width="55.5703125" customWidth="1"/>
    <col min="4868" max="4868" width="12.28515625" customWidth="1"/>
    <col min="4869" max="4869" width="5.5703125" customWidth="1"/>
    <col min="4870" max="4870" width="10.7109375" customWidth="1"/>
    <col min="4871" max="4871" width="6.28515625" customWidth="1"/>
    <col min="4872" max="4872" width="12.85546875" customWidth="1"/>
    <col min="4873" max="4873" width="26.42578125" customWidth="1"/>
    <col min="4874" max="4874" width="23.28515625" customWidth="1"/>
    <col min="4875" max="4875" width="12.140625" customWidth="1"/>
    <col min="4876" max="4876" width="5.140625" customWidth="1"/>
    <col min="4877" max="4877" width="14" customWidth="1"/>
    <col min="5121" max="5121" width="5.140625" customWidth="1"/>
    <col min="5122" max="5122" width="3.5703125" customWidth="1"/>
    <col min="5123" max="5123" width="55.5703125" customWidth="1"/>
    <col min="5124" max="5124" width="12.28515625" customWidth="1"/>
    <col min="5125" max="5125" width="5.5703125" customWidth="1"/>
    <col min="5126" max="5126" width="10.7109375" customWidth="1"/>
    <col min="5127" max="5127" width="6.28515625" customWidth="1"/>
    <col min="5128" max="5128" width="12.85546875" customWidth="1"/>
    <col min="5129" max="5129" width="26.42578125" customWidth="1"/>
    <col min="5130" max="5130" width="23.28515625" customWidth="1"/>
    <col min="5131" max="5131" width="12.140625" customWidth="1"/>
    <col min="5132" max="5132" width="5.140625" customWidth="1"/>
    <col min="5133" max="5133" width="14" customWidth="1"/>
    <col min="5377" max="5377" width="5.140625" customWidth="1"/>
    <col min="5378" max="5378" width="3.5703125" customWidth="1"/>
    <col min="5379" max="5379" width="55.5703125" customWidth="1"/>
    <col min="5380" max="5380" width="12.28515625" customWidth="1"/>
    <col min="5381" max="5381" width="5.5703125" customWidth="1"/>
    <col min="5382" max="5382" width="10.7109375" customWidth="1"/>
    <col min="5383" max="5383" width="6.28515625" customWidth="1"/>
    <col min="5384" max="5384" width="12.85546875" customWidth="1"/>
    <col min="5385" max="5385" width="26.42578125" customWidth="1"/>
    <col min="5386" max="5386" width="23.28515625" customWidth="1"/>
    <col min="5387" max="5387" width="12.140625" customWidth="1"/>
    <col min="5388" max="5388" width="5.140625" customWidth="1"/>
    <col min="5389" max="5389" width="14" customWidth="1"/>
    <col min="5633" max="5633" width="5.140625" customWidth="1"/>
    <col min="5634" max="5634" width="3.5703125" customWidth="1"/>
    <col min="5635" max="5635" width="55.5703125" customWidth="1"/>
    <col min="5636" max="5636" width="12.28515625" customWidth="1"/>
    <col min="5637" max="5637" width="5.5703125" customWidth="1"/>
    <col min="5638" max="5638" width="10.7109375" customWidth="1"/>
    <col min="5639" max="5639" width="6.28515625" customWidth="1"/>
    <col min="5640" max="5640" width="12.85546875" customWidth="1"/>
    <col min="5641" max="5641" width="26.42578125" customWidth="1"/>
    <col min="5642" max="5642" width="23.28515625" customWidth="1"/>
    <col min="5643" max="5643" width="12.140625" customWidth="1"/>
    <col min="5644" max="5644" width="5.140625" customWidth="1"/>
    <col min="5645" max="5645" width="14" customWidth="1"/>
    <col min="5889" max="5889" width="5.140625" customWidth="1"/>
    <col min="5890" max="5890" width="3.5703125" customWidth="1"/>
    <col min="5891" max="5891" width="55.5703125" customWidth="1"/>
    <col min="5892" max="5892" width="12.28515625" customWidth="1"/>
    <col min="5893" max="5893" width="5.5703125" customWidth="1"/>
    <col min="5894" max="5894" width="10.7109375" customWidth="1"/>
    <col min="5895" max="5895" width="6.28515625" customWidth="1"/>
    <col min="5896" max="5896" width="12.85546875" customWidth="1"/>
    <col min="5897" max="5897" width="26.42578125" customWidth="1"/>
    <col min="5898" max="5898" width="23.28515625" customWidth="1"/>
    <col min="5899" max="5899" width="12.140625" customWidth="1"/>
    <col min="5900" max="5900" width="5.140625" customWidth="1"/>
    <col min="5901" max="5901" width="14" customWidth="1"/>
    <col min="6145" max="6145" width="5.140625" customWidth="1"/>
    <col min="6146" max="6146" width="3.5703125" customWidth="1"/>
    <col min="6147" max="6147" width="55.5703125" customWidth="1"/>
    <col min="6148" max="6148" width="12.28515625" customWidth="1"/>
    <col min="6149" max="6149" width="5.5703125" customWidth="1"/>
    <col min="6150" max="6150" width="10.7109375" customWidth="1"/>
    <col min="6151" max="6151" width="6.28515625" customWidth="1"/>
    <col min="6152" max="6152" width="12.85546875" customWidth="1"/>
    <col min="6153" max="6153" width="26.42578125" customWidth="1"/>
    <col min="6154" max="6154" width="23.28515625" customWidth="1"/>
    <col min="6155" max="6155" width="12.140625" customWidth="1"/>
    <col min="6156" max="6156" width="5.140625" customWidth="1"/>
    <col min="6157" max="6157" width="14" customWidth="1"/>
    <col min="6401" max="6401" width="5.140625" customWidth="1"/>
    <col min="6402" max="6402" width="3.5703125" customWidth="1"/>
    <col min="6403" max="6403" width="55.5703125" customWidth="1"/>
    <col min="6404" max="6404" width="12.28515625" customWidth="1"/>
    <col min="6405" max="6405" width="5.5703125" customWidth="1"/>
    <col min="6406" max="6406" width="10.7109375" customWidth="1"/>
    <col min="6407" max="6407" width="6.28515625" customWidth="1"/>
    <col min="6408" max="6408" width="12.85546875" customWidth="1"/>
    <col min="6409" max="6409" width="26.42578125" customWidth="1"/>
    <col min="6410" max="6410" width="23.28515625" customWidth="1"/>
    <col min="6411" max="6411" width="12.140625" customWidth="1"/>
    <col min="6412" max="6412" width="5.140625" customWidth="1"/>
    <col min="6413" max="6413" width="14" customWidth="1"/>
    <col min="6657" max="6657" width="5.140625" customWidth="1"/>
    <col min="6658" max="6658" width="3.5703125" customWidth="1"/>
    <col min="6659" max="6659" width="55.5703125" customWidth="1"/>
    <col min="6660" max="6660" width="12.28515625" customWidth="1"/>
    <col min="6661" max="6661" width="5.5703125" customWidth="1"/>
    <col min="6662" max="6662" width="10.7109375" customWidth="1"/>
    <col min="6663" max="6663" width="6.28515625" customWidth="1"/>
    <col min="6664" max="6664" width="12.85546875" customWidth="1"/>
    <col min="6665" max="6665" width="26.42578125" customWidth="1"/>
    <col min="6666" max="6666" width="23.28515625" customWidth="1"/>
    <col min="6667" max="6667" width="12.140625" customWidth="1"/>
    <col min="6668" max="6668" width="5.140625" customWidth="1"/>
    <col min="6669" max="6669" width="14" customWidth="1"/>
    <col min="6913" max="6913" width="5.140625" customWidth="1"/>
    <col min="6914" max="6914" width="3.5703125" customWidth="1"/>
    <col min="6915" max="6915" width="55.5703125" customWidth="1"/>
    <col min="6916" max="6916" width="12.28515625" customWidth="1"/>
    <col min="6917" max="6917" width="5.5703125" customWidth="1"/>
    <col min="6918" max="6918" width="10.7109375" customWidth="1"/>
    <col min="6919" max="6919" width="6.28515625" customWidth="1"/>
    <col min="6920" max="6920" width="12.85546875" customWidth="1"/>
    <col min="6921" max="6921" width="26.42578125" customWidth="1"/>
    <col min="6922" max="6922" width="23.28515625" customWidth="1"/>
    <col min="6923" max="6923" width="12.140625" customWidth="1"/>
    <col min="6924" max="6924" width="5.140625" customWidth="1"/>
    <col min="6925" max="6925" width="14" customWidth="1"/>
    <col min="7169" max="7169" width="5.140625" customWidth="1"/>
    <col min="7170" max="7170" width="3.5703125" customWidth="1"/>
    <col min="7171" max="7171" width="55.5703125" customWidth="1"/>
    <col min="7172" max="7172" width="12.28515625" customWidth="1"/>
    <col min="7173" max="7173" width="5.5703125" customWidth="1"/>
    <col min="7174" max="7174" width="10.7109375" customWidth="1"/>
    <col min="7175" max="7175" width="6.28515625" customWidth="1"/>
    <col min="7176" max="7176" width="12.85546875" customWidth="1"/>
    <col min="7177" max="7177" width="26.42578125" customWidth="1"/>
    <col min="7178" max="7178" width="23.28515625" customWidth="1"/>
    <col min="7179" max="7179" width="12.140625" customWidth="1"/>
    <col min="7180" max="7180" width="5.140625" customWidth="1"/>
    <col min="7181" max="7181" width="14" customWidth="1"/>
    <col min="7425" max="7425" width="5.140625" customWidth="1"/>
    <col min="7426" max="7426" width="3.5703125" customWidth="1"/>
    <col min="7427" max="7427" width="55.5703125" customWidth="1"/>
    <col min="7428" max="7428" width="12.28515625" customWidth="1"/>
    <col min="7429" max="7429" width="5.5703125" customWidth="1"/>
    <col min="7430" max="7430" width="10.7109375" customWidth="1"/>
    <col min="7431" max="7431" width="6.28515625" customWidth="1"/>
    <col min="7432" max="7432" width="12.85546875" customWidth="1"/>
    <col min="7433" max="7433" width="26.42578125" customWidth="1"/>
    <col min="7434" max="7434" width="23.28515625" customWidth="1"/>
    <col min="7435" max="7435" width="12.140625" customWidth="1"/>
    <col min="7436" max="7436" width="5.140625" customWidth="1"/>
    <col min="7437" max="7437" width="14" customWidth="1"/>
    <col min="7681" max="7681" width="5.140625" customWidth="1"/>
    <col min="7682" max="7682" width="3.5703125" customWidth="1"/>
    <col min="7683" max="7683" width="55.5703125" customWidth="1"/>
    <col min="7684" max="7684" width="12.28515625" customWidth="1"/>
    <col min="7685" max="7685" width="5.5703125" customWidth="1"/>
    <col min="7686" max="7686" width="10.7109375" customWidth="1"/>
    <col min="7687" max="7687" width="6.28515625" customWidth="1"/>
    <col min="7688" max="7688" width="12.85546875" customWidth="1"/>
    <col min="7689" max="7689" width="26.42578125" customWidth="1"/>
    <col min="7690" max="7690" width="23.28515625" customWidth="1"/>
    <col min="7691" max="7691" width="12.140625" customWidth="1"/>
    <col min="7692" max="7692" width="5.140625" customWidth="1"/>
    <col min="7693" max="7693" width="14" customWidth="1"/>
    <col min="7937" max="7937" width="5.140625" customWidth="1"/>
    <col min="7938" max="7938" width="3.5703125" customWidth="1"/>
    <col min="7939" max="7939" width="55.5703125" customWidth="1"/>
    <col min="7940" max="7940" width="12.28515625" customWidth="1"/>
    <col min="7941" max="7941" width="5.5703125" customWidth="1"/>
    <col min="7942" max="7942" width="10.7109375" customWidth="1"/>
    <col min="7943" max="7943" width="6.28515625" customWidth="1"/>
    <col min="7944" max="7944" width="12.85546875" customWidth="1"/>
    <col min="7945" max="7945" width="26.42578125" customWidth="1"/>
    <col min="7946" max="7946" width="23.28515625" customWidth="1"/>
    <col min="7947" max="7947" width="12.140625" customWidth="1"/>
    <col min="7948" max="7948" width="5.140625" customWidth="1"/>
    <col min="7949" max="7949" width="14" customWidth="1"/>
    <col min="8193" max="8193" width="5.140625" customWidth="1"/>
    <col min="8194" max="8194" width="3.5703125" customWidth="1"/>
    <col min="8195" max="8195" width="55.5703125" customWidth="1"/>
    <col min="8196" max="8196" width="12.28515625" customWidth="1"/>
    <col min="8197" max="8197" width="5.5703125" customWidth="1"/>
    <col min="8198" max="8198" width="10.7109375" customWidth="1"/>
    <col min="8199" max="8199" width="6.28515625" customWidth="1"/>
    <col min="8200" max="8200" width="12.85546875" customWidth="1"/>
    <col min="8201" max="8201" width="26.42578125" customWidth="1"/>
    <col min="8202" max="8202" width="23.28515625" customWidth="1"/>
    <col min="8203" max="8203" width="12.140625" customWidth="1"/>
    <col min="8204" max="8204" width="5.140625" customWidth="1"/>
    <col min="8205" max="8205" width="14" customWidth="1"/>
    <col min="8449" max="8449" width="5.140625" customWidth="1"/>
    <col min="8450" max="8450" width="3.5703125" customWidth="1"/>
    <col min="8451" max="8451" width="55.5703125" customWidth="1"/>
    <col min="8452" max="8452" width="12.28515625" customWidth="1"/>
    <col min="8453" max="8453" width="5.5703125" customWidth="1"/>
    <col min="8454" max="8454" width="10.7109375" customWidth="1"/>
    <col min="8455" max="8455" width="6.28515625" customWidth="1"/>
    <col min="8456" max="8456" width="12.85546875" customWidth="1"/>
    <col min="8457" max="8457" width="26.42578125" customWidth="1"/>
    <col min="8458" max="8458" width="23.28515625" customWidth="1"/>
    <col min="8459" max="8459" width="12.140625" customWidth="1"/>
    <col min="8460" max="8460" width="5.140625" customWidth="1"/>
    <col min="8461" max="8461" width="14" customWidth="1"/>
    <col min="8705" max="8705" width="5.140625" customWidth="1"/>
    <col min="8706" max="8706" width="3.5703125" customWidth="1"/>
    <col min="8707" max="8707" width="55.5703125" customWidth="1"/>
    <col min="8708" max="8708" width="12.28515625" customWidth="1"/>
    <col min="8709" max="8709" width="5.5703125" customWidth="1"/>
    <col min="8710" max="8710" width="10.7109375" customWidth="1"/>
    <col min="8711" max="8711" width="6.28515625" customWidth="1"/>
    <col min="8712" max="8712" width="12.85546875" customWidth="1"/>
    <col min="8713" max="8713" width="26.42578125" customWidth="1"/>
    <col min="8714" max="8714" width="23.28515625" customWidth="1"/>
    <col min="8715" max="8715" width="12.140625" customWidth="1"/>
    <col min="8716" max="8716" width="5.140625" customWidth="1"/>
    <col min="8717" max="8717" width="14" customWidth="1"/>
    <col min="8961" max="8961" width="5.140625" customWidth="1"/>
    <col min="8962" max="8962" width="3.5703125" customWidth="1"/>
    <col min="8963" max="8963" width="55.5703125" customWidth="1"/>
    <col min="8964" max="8964" width="12.28515625" customWidth="1"/>
    <col min="8965" max="8965" width="5.5703125" customWidth="1"/>
    <col min="8966" max="8966" width="10.7109375" customWidth="1"/>
    <col min="8967" max="8967" width="6.28515625" customWidth="1"/>
    <col min="8968" max="8968" width="12.85546875" customWidth="1"/>
    <col min="8969" max="8969" width="26.42578125" customWidth="1"/>
    <col min="8970" max="8970" width="23.28515625" customWidth="1"/>
    <col min="8971" max="8971" width="12.140625" customWidth="1"/>
    <col min="8972" max="8972" width="5.140625" customWidth="1"/>
    <col min="8973" max="8973" width="14" customWidth="1"/>
    <col min="9217" max="9217" width="5.140625" customWidth="1"/>
    <col min="9218" max="9218" width="3.5703125" customWidth="1"/>
    <col min="9219" max="9219" width="55.5703125" customWidth="1"/>
    <col min="9220" max="9220" width="12.28515625" customWidth="1"/>
    <col min="9221" max="9221" width="5.5703125" customWidth="1"/>
    <col min="9222" max="9222" width="10.7109375" customWidth="1"/>
    <col min="9223" max="9223" width="6.28515625" customWidth="1"/>
    <col min="9224" max="9224" width="12.85546875" customWidth="1"/>
    <col min="9225" max="9225" width="26.42578125" customWidth="1"/>
    <col min="9226" max="9226" width="23.28515625" customWidth="1"/>
    <col min="9227" max="9227" width="12.140625" customWidth="1"/>
    <col min="9228" max="9228" width="5.140625" customWidth="1"/>
    <col min="9229" max="9229" width="14" customWidth="1"/>
    <col min="9473" max="9473" width="5.140625" customWidth="1"/>
    <col min="9474" max="9474" width="3.5703125" customWidth="1"/>
    <col min="9475" max="9475" width="55.5703125" customWidth="1"/>
    <col min="9476" max="9476" width="12.28515625" customWidth="1"/>
    <col min="9477" max="9477" width="5.5703125" customWidth="1"/>
    <col min="9478" max="9478" width="10.7109375" customWidth="1"/>
    <col min="9479" max="9479" width="6.28515625" customWidth="1"/>
    <col min="9480" max="9480" width="12.85546875" customWidth="1"/>
    <col min="9481" max="9481" width="26.42578125" customWidth="1"/>
    <col min="9482" max="9482" width="23.28515625" customWidth="1"/>
    <col min="9483" max="9483" width="12.140625" customWidth="1"/>
    <col min="9484" max="9484" width="5.140625" customWidth="1"/>
    <col min="9485" max="9485" width="14" customWidth="1"/>
    <col min="9729" max="9729" width="5.140625" customWidth="1"/>
    <col min="9730" max="9730" width="3.5703125" customWidth="1"/>
    <col min="9731" max="9731" width="55.5703125" customWidth="1"/>
    <col min="9732" max="9732" width="12.28515625" customWidth="1"/>
    <col min="9733" max="9733" width="5.5703125" customWidth="1"/>
    <col min="9734" max="9734" width="10.7109375" customWidth="1"/>
    <col min="9735" max="9735" width="6.28515625" customWidth="1"/>
    <col min="9736" max="9736" width="12.85546875" customWidth="1"/>
    <col min="9737" max="9737" width="26.42578125" customWidth="1"/>
    <col min="9738" max="9738" width="23.28515625" customWidth="1"/>
    <col min="9739" max="9739" width="12.140625" customWidth="1"/>
    <col min="9740" max="9740" width="5.140625" customWidth="1"/>
    <col min="9741" max="9741" width="14" customWidth="1"/>
    <col min="9985" max="9985" width="5.140625" customWidth="1"/>
    <col min="9986" max="9986" width="3.5703125" customWidth="1"/>
    <col min="9987" max="9987" width="55.5703125" customWidth="1"/>
    <col min="9988" max="9988" width="12.28515625" customWidth="1"/>
    <col min="9989" max="9989" width="5.5703125" customWidth="1"/>
    <col min="9990" max="9990" width="10.7109375" customWidth="1"/>
    <col min="9991" max="9991" width="6.28515625" customWidth="1"/>
    <col min="9992" max="9992" width="12.85546875" customWidth="1"/>
    <col min="9993" max="9993" width="26.42578125" customWidth="1"/>
    <col min="9994" max="9994" width="23.28515625" customWidth="1"/>
    <col min="9995" max="9995" width="12.140625" customWidth="1"/>
    <col min="9996" max="9996" width="5.140625" customWidth="1"/>
    <col min="9997" max="9997" width="14" customWidth="1"/>
    <col min="10241" max="10241" width="5.140625" customWidth="1"/>
    <col min="10242" max="10242" width="3.5703125" customWidth="1"/>
    <col min="10243" max="10243" width="55.5703125" customWidth="1"/>
    <col min="10244" max="10244" width="12.28515625" customWidth="1"/>
    <col min="10245" max="10245" width="5.5703125" customWidth="1"/>
    <col min="10246" max="10246" width="10.7109375" customWidth="1"/>
    <col min="10247" max="10247" width="6.28515625" customWidth="1"/>
    <col min="10248" max="10248" width="12.85546875" customWidth="1"/>
    <col min="10249" max="10249" width="26.42578125" customWidth="1"/>
    <col min="10250" max="10250" width="23.28515625" customWidth="1"/>
    <col min="10251" max="10251" width="12.140625" customWidth="1"/>
    <col min="10252" max="10252" width="5.140625" customWidth="1"/>
    <col min="10253" max="10253" width="14" customWidth="1"/>
    <col min="10497" max="10497" width="5.140625" customWidth="1"/>
    <col min="10498" max="10498" width="3.5703125" customWidth="1"/>
    <col min="10499" max="10499" width="55.5703125" customWidth="1"/>
    <col min="10500" max="10500" width="12.28515625" customWidth="1"/>
    <col min="10501" max="10501" width="5.5703125" customWidth="1"/>
    <col min="10502" max="10502" width="10.7109375" customWidth="1"/>
    <col min="10503" max="10503" width="6.28515625" customWidth="1"/>
    <col min="10504" max="10504" width="12.85546875" customWidth="1"/>
    <col min="10505" max="10505" width="26.42578125" customWidth="1"/>
    <col min="10506" max="10506" width="23.28515625" customWidth="1"/>
    <col min="10507" max="10507" width="12.140625" customWidth="1"/>
    <col min="10508" max="10508" width="5.140625" customWidth="1"/>
    <col min="10509" max="10509" width="14" customWidth="1"/>
    <col min="10753" max="10753" width="5.140625" customWidth="1"/>
    <col min="10754" max="10754" width="3.5703125" customWidth="1"/>
    <col min="10755" max="10755" width="55.5703125" customWidth="1"/>
    <col min="10756" max="10756" width="12.28515625" customWidth="1"/>
    <col min="10757" max="10757" width="5.5703125" customWidth="1"/>
    <col min="10758" max="10758" width="10.7109375" customWidth="1"/>
    <col min="10759" max="10759" width="6.28515625" customWidth="1"/>
    <col min="10760" max="10760" width="12.85546875" customWidth="1"/>
    <col min="10761" max="10761" width="26.42578125" customWidth="1"/>
    <col min="10762" max="10762" width="23.28515625" customWidth="1"/>
    <col min="10763" max="10763" width="12.140625" customWidth="1"/>
    <col min="10764" max="10764" width="5.140625" customWidth="1"/>
    <col min="10765" max="10765" width="14" customWidth="1"/>
    <col min="11009" max="11009" width="5.140625" customWidth="1"/>
    <col min="11010" max="11010" width="3.5703125" customWidth="1"/>
    <col min="11011" max="11011" width="55.5703125" customWidth="1"/>
    <col min="11012" max="11012" width="12.28515625" customWidth="1"/>
    <col min="11013" max="11013" width="5.5703125" customWidth="1"/>
    <col min="11014" max="11014" width="10.7109375" customWidth="1"/>
    <col min="11015" max="11015" width="6.28515625" customWidth="1"/>
    <col min="11016" max="11016" width="12.85546875" customWidth="1"/>
    <col min="11017" max="11017" width="26.42578125" customWidth="1"/>
    <col min="11018" max="11018" width="23.28515625" customWidth="1"/>
    <col min="11019" max="11019" width="12.140625" customWidth="1"/>
    <col min="11020" max="11020" width="5.140625" customWidth="1"/>
    <col min="11021" max="11021" width="14" customWidth="1"/>
    <col min="11265" max="11265" width="5.140625" customWidth="1"/>
    <col min="11266" max="11266" width="3.5703125" customWidth="1"/>
    <col min="11267" max="11267" width="55.5703125" customWidth="1"/>
    <col min="11268" max="11268" width="12.28515625" customWidth="1"/>
    <col min="11269" max="11269" width="5.5703125" customWidth="1"/>
    <col min="11270" max="11270" width="10.7109375" customWidth="1"/>
    <col min="11271" max="11271" width="6.28515625" customWidth="1"/>
    <col min="11272" max="11272" width="12.85546875" customWidth="1"/>
    <col min="11273" max="11273" width="26.42578125" customWidth="1"/>
    <col min="11274" max="11274" width="23.28515625" customWidth="1"/>
    <col min="11275" max="11275" width="12.140625" customWidth="1"/>
    <col min="11276" max="11276" width="5.140625" customWidth="1"/>
    <col min="11277" max="11277" width="14" customWidth="1"/>
    <col min="11521" max="11521" width="5.140625" customWidth="1"/>
    <col min="11522" max="11522" width="3.5703125" customWidth="1"/>
    <col min="11523" max="11523" width="55.5703125" customWidth="1"/>
    <col min="11524" max="11524" width="12.28515625" customWidth="1"/>
    <col min="11525" max="11525" width="5.5703125" customWidth="1"/>
    <col min="11526" max="11526" width="10.7109375" customWidth="1"/>
    <col min="11527" max="11527" width="6.28515625" customWidth="1"/>
    <col min="11528" max="11528" width="12.85546875" customWidth="1"/>
    <col min="11529" max="11529" width="26.42578125" customWidth="1"/>
    <col min="11530" max="11530" width="23.28515625" customWidth="1"/>
    <col min="11531" max="11531" width="12.140625" customWidth="1"/>
    <col min="11532" max="11532" width="5.140625" customWidth="1"/>
    <col min="11533" max="11533" width="14" customWidth="1"/>
    <col min="11777" max="11777" width="5.140625" customWidth="1"/>
    <col min="11778" max="11778" width="3.5703125" customWidth="1"/>
    <col min="11779" max="11779" width="55.5703125" customWidth="1"/>
    <col min="11780" max="11780" width="12.28515625" customWidth="1"/>
    <col min="11781" max="11781" width="5.5703125" customWidth="1"/>
    <col min="11782" max="11782" width="10.7109375" customWidth="1"/>
    <col min="11783" max="11783" width="6.28515625" customWidth="1"/>
    <col min="11784" max="11784" width="12.85546875" customWidth="1"/>
    <col min="11785" max="11785" width="26.42578125" customWidth="1"/>
    <col min="11786" max="11786" width="23.28515625" customWidth="1"/>
    <col min="11787" max="11787" width="12.140625" customWidth="1"/>
    <col min="11788" max="11788" width="5.140625" customWidth="1"/>
    <col min="11789" max="11789" width="14" customWidth="1"/>
    <col min="12033" max="12033" width="5.140625" customWidth="1"/>
    <col min="12034" max="12034" width="3.5703125" customWidth="1"/>
    <col min="12035" max="12035" width="55.5703125" customWidth="1"/>
    <col min="12036" max="12036" width="12.28515625" customWidth="1"/>
    <col min="12037" max="12037" width="5.5703125" customWidth="1"/>
    <col min="12038" max="12038" width="10.7109375" customWidth="1"/>
    <col min="12039" max="12039" width="6.28515625" customWidth="1"/>
    <col min="12040" max="12040" width="12.85546875" customWidth="1"/>
    <col min="12041" max="12041" width="26.42578125" customWidth="1"/>
    <col min="12042" max="12042" width="23.28515625" customWidth="1"/>
    <col min="12043" max="12043" width="12.140625" customWidth="1"/>
    <col min="12044" max="12044" width="5.140625" customWidth="1"/>
    <col min="12045" max="12045" width="14" customWidth="1"/>
    <col min="12289" max="12289" width="5.140625" customWidth="1"/>
    <col min="12290" max="12290" width="3.5703125" customWidth="1"/>
    <col min="12291" max="12291" width="55.5703125" customWidth="1"/>
    <col min="12292" max="12292" width="12.28515625" customWidth="1"/>
    <col min="12293" max="12293" width="5.5703125" customWidth="1"/>
    <col min="12294" max="12294" width="10.7109375" customWidth="1"/>
    <col min="12295" max="12295" width="6.28515625" customWidth="1"/>
    <col min="12296" max="12296" width="12.85546875" customWidth="1"/>
    <col min="12297" max="12297" width="26.42578125" customWidth="1"/>
    <col min="12298" max="12298" width="23.28515625" customWidth="1"/>
    <col min="12299" max="12299" width="12.140625" customWidth="1"/>
    <col min="12300" max="12300" width="5.140625" customWidth="1"/>
    <col min="12301" max="12301" width="14" customWidth="1"/>
    <col min="12545" max="12545" width="5.140625" customWidth="1"/>
    <col min="12546" max="12546" width="3.5703125" customWidth="1"/>
    <col min="12547" max="12547" width="55.5703125" customWidth="1"/>
    <col min="12548" max="12548" width="12.28515625" customWidth="1"/>
    <col min="12549" max="12549" width="5.5703125" customWidth="1"/>
    <col min="12550" max="12550" width="10.7109375" customWidth="1"/>
    <col min="12551" max="12551" width="6.28515625" customWidth="1"/>
    <col min="12552" max="12552" width="12.85546875" customWidth="1"/>
    <col min="12553" max="12553" width="26.42578125" customWidth="1"/>
    <col min="12554" max="12554" width="23.28515625" customWidth="1"/>
    <col min="12555" max="12555" width="12.140625" customWidth="1"/>
    <col min="12556" max="12556" width="5.140625" customWidth="1"/>
    <col min="12557" max="12557" width="14" customWidth="1"/>
    <col min="12801" max="12801" width="5.140625" customWidth="1"/>
    <col min="12802" max="12802" width="3.5703125" customWidth="1"/>
    <col min="12803" max="12803" width="55.5703125" customWidth="1"/>
    <col min="12804" max="12804" width="12.28515625" customWidth="1"/>
    <col min="12805" max="12805" width="5.5703125" customWidth="1"/>
    <col min="12806" max="12806" width="10.7109375" customWidth="1"/>
    <col min="12807" max="12807" width="6.28515625" customWidth="1"/>
    <col min="12808" max="12808" width="12.85546875" customWidth="1"/>
    <col min="12809" max="12809" width="26.42578125" customWidth="1"/>
    <col min="12810" max="12810" width="23.28515625" customWidth="1"/>
    <col min="12811" max="12811" width="12.140625" customWidth="1"/>
    <col min="12812" max="12812" width="5.140625" customWidth="1"/>
    <col min="12813" max="12813" width="14" customWidth="1"/>
    <col min="13057" max="13057" width="5.140625" customWidth="1"/>
    <col min="13058" max="13058" width="3.5703125" customWidth="1"/>
    <col min="13059" max="13059" width="55.5703125" customWidth="1"/>
    <col min="13060" max="13060" width="12.28515625" customWidth="1"/>
    <col min="13061" max="13061" width="5.5703125" customWidth="1"/>
    <col min="13062" max="13062" width="10.7109375" customWidth="1"/>
    <col min="13063" max="13063" width="6.28515625" customWidth="1"/>
    <col min="13064" max="13064" width="12.85546875" customWidth="1"/>
    <col min="13065" max="13065" width="26.42578125" customWidth="1"/>
    <col min="13066" max="13066" width="23.28515625" customWidth="1"/>
    <col min="13067" max="13067" width="12.140625" customWidth="1"/>
    <col min="13068" max="13068" width="5.140625" customWidth="1"/>
    <col min="13069" max="13069" width="14" customWidth="1"/>
    <col min="13313" max="13313" width="5.140625" customWidth="1"/>
    <col min="13314" max="13314" width="3.5703125" customWidth="1"/>
    <col min="13315" max="13315" width="55.5703125" customWidth="1"/>
    <col min="13316" max="13316" width="12.28515625" customWidth="1"/>
    <col min="13317" max="13317" width="5.5703125" customWidth="1"/>
    <col min="13318" max="13318" width="10.7109375" customWidth="1"/>
    <col min="13319" max="13319" width="6.28515625" customWidth="1"/>
    <col min="13320" max="13320" width="12.85546875" customWidth="1"/>
    <col min="13321" max="13321" width="26.42578125" customWidth="1"/>
    <col min="13322" max="13322" width="23.28515625" customWidth="1"/>
    <col min="13323" max="13323" width="12.140625" customWidth="1"/>
    <col min="13324" max="13324" width="5.140625" customWidth="1"/>
    <col min="13325" max="13325" width="14" customWidth="1"/>
    <col min="13569" max="13569" width="5.140625" customWidth="1"/>
    <col min="13570" max="13570" width="3.5703125" customWidth="1"/>
    <col min="13571" max="13571" width="55.5703125" customWidth="1"/>
    <col min="13572" max="13572" width="12.28515625" customWidth="1"/>
    <col min="13573" max="13573" width="5.5703125" customWidth="1"/>
    <col min="13574" max="13574" width="10.7109375" customWidth="1"/>
    <col min="13575" max="13575" width="6.28515625" customWidth="1"/>
    <col min="13576" max="13576" width="12.85546875" customWidth="1"/>
    <col min="13577" max="13577" width="26.42578125" customWidth="1"/>
    <col min="13578" max="13578" width="23.28515625" customWidth="1"/>
    <col min="13579" max="13579" width="12.140625" customWidth="1"/>
    <col min="13580" max="13580" width="5.140625" customWidth="1"/>
    <col min="13581" max="13581" width="14" customWidth="1"/>
    <col min="13825" max="13825" width="5.140625" customWidth="1"/>
    <col min="13826" max="13826" width="3.5703125" customWidth="1"/>
    <col min="13827" max="13827" width="55.5703125" customWidth="1"/>
    <col min="13828" max="13828" width="12.28515625" customWidth="1"/>
    <col min="13829" max="13829" width="5.5703125" customWidth="1"/>
    <col min="13830" max="13830" width="10.7109375" customWidth="1"/>
    <col min="13831" max="13831" width="6.28515625" customWidth="1"/>
    <col min="13832" max="13832" width="12.85546875" customWidth="1"/>
    <col min="13833" max="13833" width="26.42578125" customWidth="1"/>
    <col min="13834" max="13834" width="23.28515625" customWidth="1"/>
    <col min="13835" max="13835" width="12.140625" customWidth="1"/>
    <col min="13836" max="13836" width="5.140625" customWidth="1"/>
    <col min="13837" max="13837" width="14" customWidth="1"/>
    <col min="14081" max="14081" width="5.140625" customWidth="1"/>
    <col min="14082" max="14082" width="3.5703125" customWidth="1"/>
    <col min="14083" max="14083" width="55.5703125" customWidth="1"/>
    <col min="14084" max="14084" width="12.28515625" customWidth="1"/>
    <col min="14085" max="14085" width="5.5703125" customWidth="1"/>
    <col min="14086" max="14086" width="10.7109375" customWidth="1"/>
    <col min="14087" max="14087" width="6.28515625" customWidth="1"/>
    <col min="14088" max="14088" width="12.85546875" customWidth="1"/>
    <col min="14089" max="14089" width="26.42578125" customWidth="1"/>
    <col min="14090" max="14090" width="23.28515625" customWidth="1"/>
    <col min="14091" max="14091" width="12.140625" customWidth="1"/>
    <col min="14092" max="14092" width="5.140625" customWidth="1"/>
    <col min="14093" max="14093" width="14" customWidth="1"/>
    <col min="14337" max="14337" width="5.140625" customWidth="1"/>
    <col min="14338" max="14338" width="3.5703125" customWidth="1"/>
    <col min="14339" max="14339" width="55.5703125" customWidth="1"/>
    <col min="14340" max="14340" width="12.28515625" customWidth="1"/>
    <col min="14341" max="14341" width="5.5703125" customWidth="1"/>
    <col min="14342" max="14342" width="10.7109375" customWidth="1"/>
    <col min="14343" max="14343" width="6.28515625" customWidth="1"/>
    <col min="14344" max="14344" width="12.85546875" customWidth="1"/>
    <col min="14345" max="14345" width="26.42578125" customWidth="1"/>
    <col min="14346" max="14346" width="23.28515625" customWidth="1"/>
    <col min="14347" max="14347" width="12.140625" customWidth="1"/>
    <col min="14348" max="14348" width="5.140625" customWidth="1"/>
    <col min="14349" max="14349" width="14" customWidth="1"/>
    <col min="14593" max="14593" width="5.140625" customWidth="1"/>
    <col min="14594" max="14594" width="3.5703125" customWidth="1"/>
    <col min="14595" max="14595" width="55.5703125" customWidth="1"/>
    <col min="14596" max="14596" width="12.28515625" customWidth="1"/>
    <col min="14597" max="14597" width="5.5703125" customWidth="1"/>
    <col min="14598" max="14598" width="10.7109375" customWidth="1"/>
    <col min="14599" max="14599" width="6.28515625" customWidth="1"/>
    <col min="14600" max="14600" width="12.85546875" customWidth="1"/>
    <col min="14601" max="14601" width="26.42578125" customWidth="1"/>
    <col min="14602" max="14602" width="23.28515625" customWidth="1"/>
    <col min="14603" max="14603" width="12.140625" customWidth="1"/>
    <col min="14604" max="14604" width="5.140625" customWidth="1"/>
    <col min="14605" max="14605" width="14" customWidth="1"/>
    <col min="14849" max="14849" width="5.140625" customWidth="1"/>
    <col min="14850" max="14850" width="3.5703125" customWidth="1"/>
    <col min="14851" max="14851" width="55.5703125" customWidth="1"/>
    <col min="14852" max="14852" width="12.28515625" customWidth="1"/>
    <col min="14853" max="14853" width="5.5703125" customWidth="1"/>
    <col min="14854" max="14854" width="10.7109375" customWidth="1"/>
    <col min="14855" max="14855" width="6.28515625" customWidth="1"/>
    <col min="14856" max="14856" width="12.85546875" customWidth="1"/>
    <col min="14857" max="14857" width="26.42578125" customWidth="1"/>
    <col min="14858" max="14858" width="23.28515625" customWidth="1"/>
    <col min="14859" max="14859" width="12.140625" customWidth="1"/>
    <col min="14860" max="14860" width="5.140625" customWidth="1"/>
    <col min="14861" max="14861" width="14" customWidth="1"/>
    <col min="15105" max="15105" width="5.140625" customWidth="1"/>
    <col min="15106" max="15106" width="3.5703125" customWidth="1"/>
    <col min="15107" max="15107" width="55.5703125" customWidth="1"/>
    <col min="15108" max="15108" width="12.28515625" customWidth="1"/>
    <col min="15109" max="15109" width="5.5703125" customWidth="1"/>
    <col min="15110" max="15110" width="10.7109375" customWidth="1"/>
    <col min="15111" max="15111" width="6.28515625" customWidth="1"/>
    <col min="15112" max="15112" width="12.85546875" customWidth="1"/>
    <col min="15113" max="15113" width="26.42578125" customWidth="1"/>
    <col min="15114" max="15114" width="23.28515625" customWidth="1"/>
    <col min="15115" max="15115" width="12.140625" customWidth="1"/>
    <col min="15116" max="15116" width="5.140625" customWidth="1"/>
    <col min="15117" max="15117" width="14" customWidth="1"/>
    <col min="15361" max="15361" width="5.140625" customWidth="1"/>
    <col min="15362" max="15362" width="3.5703125" customWidth="1"/>
    <col min="15363" max="15363" width="55.5703125" customWidth="1"/>
    <col min="15364" max="15364" width="12.28515625" customWidth="1"/>
    <col min="15365" max="15365" width="5.5703125" customWidth="1"/>
    <col min="15366" max="15366" width="10.7109375" customWidth="1"/>
    <col min="15367" max="15367" width="6.28515625" customWidth="1"/>
    <col min="15368" max="15368" width="12.85546875" customWidth="1"/>
    <col min="15369" max="15369" width="26.42578125" customWidth="1"/>
    <col min="15370" max="15370" width="23.28515625" customWidth="1"/>
    <col min="15371" max="15371" width="12.140625" customWidth="1"/>
    <col min="15372" max="15372" width="5.140625" customWidth="1"/>
    <col min="15373" max="15373" width="14" customWidth="1"/>
    <col min="15617" max="15617" width="5.140625" customWidth="1"/>
    <col min="15618" max="15618" width="3.5703125" customWidth="1"/>
    <col min="15619" max="15619" width="55.5703125" customWidth="1"/>
    <col min="15620" max="15620" width="12.28515625" customWidth="1"/>
    <col min="15621" max="15621" width="5.5703125" customWidth="1"/>
    <col min="15622" max="15622" width="10.7109375" customWidth="1"/>
    <col min="15623" max="15623" width="6.28515625" customWidth="1"/>
    <col min="15624" max="15624" width="12.85546875" customWidth="1"/>
    <col min="15625" max="15625" width="26.42578125" customWidth="1"/>
    <col min="15626" max="15626" width="23.28515625" customWidth="1"/>
    <col min="15627" max="15627" width="12.140625" customWidth="1"/>
    <col min="15628" max="15628" width="5.140625" customWidth="1"/>
    <col min="15629" max="15629" width="14" customWidth="1"/>
    <col min="15873" max="15873" width="5.140625" customWidth="1"/>
    <col min="15874" max="15874" width="3.5703125" customWidth="1"/>
    <col min="15875" max="15875" width="55.5703125" customWidth="1"/>
    <col min="15876" max="15876" width="12.28515625" customWidth="1"/>
    <col min="15877" max="15877" width="5.5703125" customWidth="1"/>
    <col min="15878" max="15878" width="10.7109375" customWidth="1"/>
    <col min="15879" max="15879" width="6.28515625" customWidth="1"/>
    <col min="15880" max="15880" width="12.85546875" customWidth="1"/>
    <col min="15881" max="15881" width="26.42578125" customWidth="1"/>
    <col min="15882" max="15882" width="23.28515625" customWidth="1"/>
    <col min="15883" max="15883" width="12.140625" customWidth="1"/>
    <col min="15884" max="15884" width="5.140625" customWidth="1"/>
    <col min="15885" max="15885" width="14" customWidth="1"/>
    <col min="16129" max="16129" width="5.140625" customWidth="1"/>
    <col min="16130" max="16130" width="3.5703125" customWidth="1"/>
    <col min="16131" max="16131" width="55.5703125" customWidth="1"/>
    <col min="16132" max="16132" width="12.28515625" customWidth="1"/>
    <col min="16133" max="16133" width="5.5703125" customWidth="1"/>
    <col min="16134" max="16134" width="10.7109375" customWidth="1"/>
    <col min="16135" max="16135" width="6.28515625" customWidth="1"/>
    <col min="16136" max="16136" width="12.85546875" customWidth="1"/>
    <col min="16137" max="16137" width="26.42578125" customWidth="1"/>
    <col min="16138" max="16138" width="23.28515625" customWidth="1"/>
    <col min="16139" max="16139" width="12.140625" customWidth="1"/>
    <col min="16140" max="16140" width="5.140625" customWidth="1"/>
    <col min="16141" max="16141" width="14" customWidth="1"/>
  </cols>
  <sheetData>
    <row r="1" spans="1:11" ht="18" x14ac:dyDescent="0.25">
      <c r="B1" s="1"/>
      <c r="C1" s="1055" t="s">
        <v>1478</v>
      </c>
      <c r="D1" s="1055"/>
      <c r="E1" s="1055"/>
    </row>
    <row r="2" spans="1:11" x14ac:dyDescent="0.2">
      <c r="B2" s="120"/>
      <c r="C2" s="1056" t="s">
        <v>1479</v>
      </c>
      <c r="D2" s="1056"/>
      <c r="E2" s="1056"/>
    </row>
    <row r="3" spans="1:11" ht="10.5" customHeight="1" x14ac:dyDescent="0.2">
      <c r="A3" s="166"/>
      <c r="B3" s="166"/>
      <c r="C3" s="166"/>
      <c r="D3" s="166"/>
      <c r="E3" s="166"/>
    </row>
    <row r="4" spans="1:11" ht="15" x14ac:dyDescent="0.25">
      <c r="B4" s="49"/>
      <c r="C4" s="956" t="s">
        <v>1480</v>
      </c>
      <c r="D4" s="956"/>
      <c r="E4" s="956"/>
    </row>
    <row r="5" spans="1:11" ht="8.25" customHeight="1" x14ac:dyDescent="0.2"/>
    <row r="6" spans="1:11" ht="15" x14ac:dyDescent="0.25">
      <c r="A6" s="50"/>
      <c r="B6" s="50"/>
      <c r="C6" s="50"/>
      <c r="D6" s="50"/>
      <c r="E6" s="50"/>
      <c r="H6" s="936" t="s">
        <v>1968</v>
      </c>
    </row>
    <row r="7" spans="1:11" ht="11.25" customHeight="1" x14ac:dyDescent="0.25">
      <c r="A7" s="50"/>
      <c r="B7" s="50"/>
      <c r="C7" s="50"/>
      <c r="D7" s="50"/>
      <c r="E7" s="50"/>
    </row>
    <row r="8" spans="1:11" ht="15" customHeight="1" x14ac:dyDescent="0.25">
      <c r="A8" s="1057" t="s">
        <v>0</v>
      </c>
      <c r="B8" s="1059" t="s">
        <v>1</v>
      </c>
      <c r="C8" s="1060"/>
      <c r="D8" s="1057" t="s">
        <v>1169</v>
      </c>
      <c r="E8" s="1015" t="s">
        <v>2</v>
      </c>
      <c r="F8" s="784" t="s">
        <v>1481</v>
      </c>
      <c r="G8" s="786" t="s">
        <v>1482</v>
      </c>
      <c r="H8" s="786"/>
      <c r="J8" s="98"/>
    </row>
    <row r="9" spans="1:11" ht="16.5" customHeight="1" x14ac:dyDescent="0.25">
      <c r="A9" s="1058"/>
      <c r="B9" s="1061"/>
      <c r="C9" s="1062"/>
      <c r="D9" s="1063"/>
      <c r="E9" s="1016"/>
      <c r="F9" s="785"/>
      <c r="G9" s="786" t="s">
        <v>3</v>
      </c>
      <c r="H9" s="786" t="s">
        <v>1189</v>
      </c>
      <c r="J9" s="33"/>
      <c r="K9" s="33"/>
    </row>
    <row r="10" spans="1:11" x14ac:dyDescent="0.2">
      <c r="A10" s="4">
        <v>1</v>
      </c>
      <c r="B10" s="1066">
        <v>2</v>
      </c>
      <c r="C10" s="1067"/>
      <c r="D10" s="4">
        <v>3</v>
      </c>
      <c r="E10" s="4">
        <v>4</v>
      </c>
      <c r="F10" s="170">
        <v>5</v>
      </c>
      <c r="G10" s="816">
        <v>6</v>
      </c>
      <c r="H10" s="816">
        <v>7</v>
      </c>
    </row>
    <row r="11" spans="1:11" ht="30" customHeight="1" x14ac:dyDescent="0.2">
      <c r="A11" s="245">
        <v>1</v>
      </c>
      <c r="B11" s="298"/>
      <c r="C11" s="266" t="s">
        <v>1483</v>
      </c>
      <c r="D11" s="279">
        <v>7130601958</v>
      </c>
      <c r="E11" s="279" t="s">
        <v>10</v>
      </c>
      <c r="F11" s="818">
        <f>VLOOKUP(D11,'SOR RATE 2025-26'!A:D,4,0)/1000</f>
        <v>57.234720000000003</v>
      </c>
      <c r="G11" s="265">
        <v>594</v>
      </c>
      <c r="H11" s="819">
        <f>F11*G11</f>
        <v>33997.42368</v>
      </c>
      <c r="I11" s="33"/>
      <c r="J11" s="33"/>
    </row>
    <row r="12" spans="1:11" ht="33" customHeight="1" x14ac:dyDescent="0.2">
      <c r="A12" s="245">
        <v>2</v>
      </c>
      <c r="B12" s="298"/>
      <c r="C12" s="44" t="s">
        <v>1484</v>
      </c>
      <c r="D12" s="279">
        <v>7130601965</v>
      </c>
      <c r="E12" s="279" t="s">
        <v>10</v>
      </c>
      <c r="F12" s="818">
        <f>VLOOKUP(D12,'SOR RATE 2025-26'!A:D,4,0)/1000</f>
        <v>56.821719999999999</v>
      </c>
      <c r="G12" s="265">
        <v>816</v>
      </c>
      <c r="H12" s="819">
        <f>F12*G12</f>
        <v>46366.523520000002</v>
      </c>
      <c r="I12" s="33"/>
      <c r="J12" s="149"/>
    </row>
    <row r="13" spans="1:11" ht="18" customHeight="1" x14ac:dyDescent="0.2">
      <c r="A13" s="245">
        <v>3</v>
      </c>
      <c r="B13" s="434"/>
      <c r="C13" s="252" t="s">
        <v>1485</v>
      </c>
      <c r="D13" s="245">
        <v>7130810684</v>
      </c>
      <c r="E13" s="243" t="s">
        <v>17</v>
      </c>
      <c r="F13" s="818">
        <f>VLOOKUP(D13,'SOR RATE 2025-26'!A:D,4,0)</f>
        <v>10036.34</v>
      </c>
      <c r="G13" s="265">
        <v>6</v>
      </c>
      <c r="H13" s="819">
        <f>F13*G13</f>
        <v>60218.04</v>
      </c>
      <c r="I13" s="33"/>
    </row>
    <row r="14" spans="1:11" ht="18" customHeight="1" x14ac:dyDescent="0.2">
      <c r="A14" s="245">
        <v>4</v>
      </c>
      <c r="B14" s="434"/>
      <c r="C14" s="252" t="s">
        <v>1486</v>
      </c>
      <c r="D14" s="245">
        <v>7130810517</v>
      </c>
      <c r="E14" s="243" t="s">
        <v>17</v>
      </c>
      <c r="F14" s="818">
        <f>VLOOKUP(D14,'SOR RATE 2025-26'!A:D,4,0)</f>
        <v>5396.16</v>
      </c>
      <c r="G14" s="265">
        <v>2</v>
      </c>
      <c r="H14" s="819">
        <f>F14*G14</f>
        <v>10792.32</v>
      </c>
      <c r="I14" s="33"/>
    </row>
    <row r="15" spans="1:11" ht="18" customHeight="1" x14ac:dyDescent="0.3">
      <c r="A15" s="435">
        <v>5</v>
      </c>
      <c r="B15" s="36"/>
      <c r="C15" s="252" t="s">
        <v>1532</v>
      </c>
      <c r="D15" s="245">
        <v>7130810692</v>
      </c>
      <c r="E15" s="243" t="s">
        <v>7</v>
      </c>
      <c r="F15" s="818">
        <f>VLOOKUP(D15,'SOR RATE 2025-26'!A:D,4,0)</f>
        <v>371.1</v>
      </c>
      <c r="G15" s="265">
        <v>15</v>
      </c>
      <c r="H15" s="819">
        <f>F15*G15</f>
        <v>5566.5</v>
      </c>
      <c r="I15" s="33"/>
      <c r="J15" s="180"/>
    </row>
    <row r="16" spans="1:11" ht="18" customHeight="1" x14ac:dyDescent="0.2">
      <c r="A16" s="435">
        <v>6</v>
      </c>
      <c r="B16" s="36"/>
      <c r="C16" s="252" t="s">
        <v>408</v>
      </c>
      <c r="D16" s="245">
        <v>7130810624</v>
      </c>
      <c r="E16" s="243" t="s">
        <v>24</v>
      </c>
      <c r="F16" s="818">
        <f>VLOOKUP(D16,'SOR RATE 2025-26'!A:D,4,0)</f>
        <v>103.11</v>
      </c>
      <c r="G16" s="265">
        <v>48</v>
      </c>
      <c r="H16" s="819">
        <f t="shared" ref="H16:H49" si="0">F16*G16</f>
        <v>4949.28</v>
      </c>
      <c r="I16" s="33"/>
    </row>
    <row r="17" spans="1:13" ht="29.25" customHeight="1" x14ac:dyDescent="0.2">
      <c r="A17" s="1008">
        <v>7</v>
      </c>
      <c r="B17" s="38"/>
      <c r="C17" s="436" t="s">
        <v>1487</v>
      </c>
      <c r="D17" s="433"/>
      <c r="E17" s="245" t="s">
        <v>17</v>
      </c>
      <c r="F17" s="818"/>
      <c r="G17" s="265"/>
      <c r="H17" s="819"/>
      <c r="I17" s="33"/>
    </row>
    <row r="18" spans="1:13" ht="15" customHeight="1" x14ac:dyDescent="0.2">
      <c r="A18" s="1009"/>
      <c r="B18" s="246" t="s">
        <v>1171</v>
      </c>
      <c r="C18" s="222" t="s">
        <v>1533</v>
      </c>
      <c r="D18" s="279">
        <v>7130820013</v>
      </c>
      <c r="E18" s="279" t="s">
        <v>6</v>
      </c>
      <c r="F18" s="818">
        <f>VLOOKUP(D18,'SOR RATE 2025-26'!A:D,4,0)</f>
        <v>209.57</v>
      </c>
      <c r="G18" s="265">
        <v>24</v>
      </c>
      <c r="H18" s="819">
        <f t="shared" si="0"/>
        <v>5029.68</v>
      </c>
      <c r="I18" s="33"/>
    </row>
    <row r="19" spans="1:13" ht="29.25" customHeight="1" x14ac:dyDescent="0.2">
      <c r="A19" s="1010"/>
      <c r="B19" s="246" t="s">
        <v>1172</v>
      </c>
      <c r="C19" s="266" t="s">
        <v>1488</v>
      </c>
      <c r="D19" s="279">
        <v>7130820248</v>
      </c>
      <c r="E19" s="279" t="s">
        <v>6</v>
      </c>
      <c r="F19" s="818">
        <f>VLOOKUP(D19,'SOR RATE 2025-26'!A:D,4,0)</f>
        <v>329.72</v>
      </c>
      <c r="G19" s="265">
        <v>24</v>
      </c>
      <c r="H19" s="819">
        <f t="shared" si="0"/>
        <v>7913.2800000000007</v>
      </c>
      <c r="I19" s="33"/>
    </row>
    <row r="20" spans="1:13" ht="15.75" customHeight="1" x14ac:dyDescent="0.2">
      <c r="A20" s="279">
        <v>8</v>
      </c>
      <c r="B20" s="298"/>
      <c r="C20" s="222" t="s">
        <v>1170</v>
      </c>
      <c r="D20" s="279">
        <v>7130820009</v>
      </c>
      <c r="E20" s="279" t="s">
        <v>14</v>
      </c>
      <c r="F20" s="818">
        <f>VLOOKUP(D20,'SOR RATE 2025-26'!A:D,4,0)</f>
        <v>296.99</v>
      </c>
      <c r="G20" s="265">
        <v>3</v>
      </c>
      <c r="H20" s="819">
        <f t="shared" si="0"/>
        <v>890.97</v>
      </c>
      <c r="I20" s="33"/>
    </row>
    <row r="21" spans="1:13" ht="14.25" x14ac:dyDescent="0.2">
      <c r="A21" s="279">
        <v>9</v>
      </c>
      <c r="B21" s="298"/>
      <c r="C21" s="437" t="s">
        <v>503</v>
      </c>
      <c r="D21" s="279">
        <v>7130840029</v>
      </c>
      <c r="E21" s="246" t="s">
        <v>14</v>
      </c>
      <c r="F21" s="818">
        <f>VLOOKUP(D21,'SOR RATE 2025-26'!A:D,4,0)</f>
        <v>316.74</v>
      </c>
      <c r="G21" s="265">
        <v>3</v>
      </c>
      <c r="H21" s="819">
        <f t="shared" si="0"/>
        <v>950.22</v>
      </c>
      <c r="I21" s="33"/>
    </row>
    <row r="22" spans="1:13" ht="14.25" x14ac:dyDescent="0.2">
      <c r="A22" s="279">
        <v>10</v>
      </c>
      <c r="B22" s="298"/>
      <c r="C22" s="437" t="s">
        <v>1489</v>
      </c>
      <c r="D22" s="245">
        <v>7131930663</v>
      </c>
      <c r="E22" s="243" t="s">
        <v>14</v>
      </c>
      <c r="F22" s="818">
        <f>VLOOKUP(D22,'SOR RATE 2025-26'!A:D,4,0)</f>
        <v>25785.15</v>
      </c>
      <c r="G22" s="265">
        <v>2</v>
      </c>
      <c r="H22" s="819">
        <f t="shared" si="0"/>
        <v>51570.3</v>
      </c>
      <c r="I22" s="33"/>
    </row>
    <row r="23" spans="1:13" ht="14.25" x14ac:dyDescent="0.2">
      <c r="A23" s="279">
        <v>11</v>
      </c>
      <c r="B23" s="298"/>
      <c r="C23" s="437" t="s">
        <v>1490</v>
      </c>
      <c r="D23" s="279">
        <v>7131930221</v>
      </c>
      <c r="E23" s="246" t="s">
        <v>14</v>
      </c>
      <c r="F23" s="818">
        <f>VLOOKUP(D23,'SOR RATE 2025-26'!A:D,4,0)</f>
        <v>10052.16</v>
      </c>
      <c r="G23" s="265">
        <v>1</v>
      </c>
      <c r="H23" s="819">
        <f t="shared" si="0"/>
        <v>10052.16</v>
      </c>
      <c r="I23" s="33"/>
    </row>
    <row r="24" spans="1:13" ht="16.5" customHeight="1" x14ac:dyDescent="0.2">
      <c r="A24" s="438">
        <v>12</v>
      </c>
      <c r="B24" s="38"/>
      <c r="C24" s="439" t="s">
        <v>1534</v>
      </c>
      <c r="D24" s="245">
        <v>7130600675</v>
      </c>
      <c r="E24" s="246" t="s">
        <v>10</v>
      </c>
      <c r="F24" s="818">
        <f>VLOOKUP(D24,'SOR RATE 2025-26'!A:D,4,0)/1000</f>
        <v>61.168800000000005</v>
      </c>
      <c r="G24" s="265">
        <v>78</v>
      </c>
      <c r="H24" s="819">
        <f t="shared" si="0"/>
        <v>4771.1664000000001</v>
      </c>
      <c r="I24" s="33"/>
    </row>
    <row r="25" spans="1:13" ht="25.5" customHeight="1" x14ac:dyDescent="0.2">
      <c r="A25" s="435">
        <v>13</v>
      </c>
      <c r="C25" s="280" t="s">
        <v>1491</v>
      </c>
      <c r="D25" s="440">
        <v>7130200202</v>
      </c>
      <c r="E25" s="243" t="s">
        <v>25</v>
      </c>
      <c r="F25" s="818">
        <f>VLOOKUP(D25,'SOR RATE 2025-26'!A:D,4,0)</f>
        <v>2970.0000000000005</v>
      </c>
      <c r="G25" s="454">
        <f>(0.45*2)+(0.65*2)+(0.1*2)</f>
        <v>2.4000000000000004</v>
      </c>
      <c r="H25" s="819">
        <f t="shared" si="0"/>
        <v>7128.0000000000018</v>
      </c>
      <c r="I25" s="33"/>
      <c r="J25" s="76" t="s">
        <v>18</v>
      </c>
      <c r="K25" s="35"/>
    </row>
    <row r="26" spans="1:13" ht="16.5" customHeight="1" x14ac:dyDescent="0.2">
      <c r="A26" s="279">
        <v>14</v>
      </c>
      <c r="B26" s="298"/>
      <c r="C26" s="439" t="s">
        <v>1492</v>
      </c>
      <c r="D26" s="279">
        <v>7130830063</v>
      </c>
      <c r="E26" s="246" t="s">
        <v>9</v>
      </c>
      <c r="F26" s="818">
        <f>VLOOKUP(D26,'SOR RATE 2025-26'!A:D,4,0)/1000</f>
        <v>108.62907000000001</v>
      </c>
      <c r="G26" s="265">
        <v>50</v>
      </c>
      <c r="H26" s="819">
        <f t="shared" si="0"/>
        <v>5431.4535000000005</v>
      </c>
      <c r="I26" s="33"/>
    </row>
    <row r="27" spans="1:13" ht="28.5" customHeight="1" x14ac:dyDescent="0.2">
      <c r="A27" s="245">
        <v>15</v>
      </c>
      <c r="B27" s="434"/>
      <c r="C27" s="252" t="s">
        <v>1493</v>
      </c>
      <c r="D27" s="245">
        <v>7130830585</v>
      </c>
      <c r="E27" s="243" t="s">
        <v>6</v>
      </c>
      <c r="F27" s="818">
        <f>VLOOKUP(D27,'SOR RATE 2025-26'!A:D,4,0)</f>
        <v>360.25</v>
      </c>
      <c r="G27" s="265">
        <v>24</v>
      </c>
      <c r="H27" s="819">
        <f t="shared" si="0"/>
        <v>8646</v>
      </c>
      <c r="I27" s="33"/>
    </row>
    <row r="28" spans="1:13" ht="31.5" customHeight="1" x14ac:dyDescent="0.2">
      <c r="A28" s="1008">
        <v>16</v>
      </c>
      <c r="B28" s="298"/>
      <c r="C28" s="441" t="s">
        <v>1494</v>
      </c>
      <c r="D28" s="433"/>
      <c r="E28" s="279" t="s">
        <v>6</v>
      </c>
      <c r="F28" s="933">
        <f>H29+H30+H31+H32</f>
        <v>212469.54</v>
      </c>
      <c r="G28" s="822">
        <v>1</v>
      </c>
      <c r="H28" s="817"/>
      <c r="I28" s="795"/>
    </row>
    <row r="29" spans="1:13" ht="15" customHeight="1" x14ac:dyDescent="0.2">
      <c r="A29" s="1009"/>
      <c r="B29" s="243" t="s">
        <v>1171</v>
      </c>
      <c r="C29" s="244" t="s">
        <v>1495</v>
      </c>
      <c r="D29" s="254">
        <v>7131941762</v>
      </c>
      <c r="E29" s="243" t="s">
        <v>6</v>
      </c>
      <c r="F29" s="818">
        <f>VLOOKUP(D29,'SOR RATE 2025-26'!A:D,4,0)</f>
        <v>139318.47</v>
      </c>
      <c r="G29" s="265">
        <v>1</v>
      </c>
      <c r="H29" s="819">
        <f t="shared" si="0"/>
        <v>139318.47</v>
      </c>
      <c r="I29" s="33"/>
      <c r="J29" s="54"/>
      <c r="K29" s="41"/>
      <c r="L29" s="11"/>
      <c r="M29" s="10"/>
    </row>
    <row r="30" spans="1:13" ht="15" customHeight="1" x14ac:dyDescent="0.2">
      <c r="A30" s="1009"/>
      <c r="B30" s="243" t="s">
        <v>1172</v>
      </c>
      <c r="C30" s="252" t="s">
        <v>1496</v>
      </c>
      <c r="D30" s="254">
        <v>7131960008</v>
      </c>
      <c r="E30" s="243" t="s">
        <v>6</v>
      </c>
      <c r="F30" s="818">
        <f>VLOOKUP(D30,'SOR RATE 2025-26'!A:D,4,0)</f>
        <v>27342.69</v>
      </c>
      <c r="G30" s="265">
        <v>1</v>
      </c>
      <c r="H30" s="819">
        <f t="shared" si="0"/>
        <v>27342.69</v>
      </c>
      <c r="I30" s="33"/>
      <c r="J30" s="65"/>
      <c r="K30" s="41"/>
      <c r="L30" s="11"/>
      <c r="M30" s="10"/>
    </row>
    <row r="31" spans="1:13" ht="14.25" x14ac:dyDescent="0.2">
      <c r="A31" s="1009"/>
      <c r="B31" s="243" t="s">
        <v>1321</v>
      </c>
      <c r="C31" s="439" t="s">
        <v>1497</v>
      </c>
      <c r="D31" s="245">
        <v>7132230188</v>
      </c>
      <c r="E31" s="243" t="s">
        <v>6</v>
      </c>
      <c r="F31" s="818">
        <f>VLOOKUP(D31,'SOR RATE 2025-26'!A:D,4,0)</f>
        <v>13926.6</v>
      </c>
      <c r="G31" s="265">
        <v>3</v>
      </c>
      <c r="H31" s="819">
        <f t="shared" si="0"/>
        <v>41779.800000000003</v>
      </c>
      <c r="I31" s="33"/>
      <c r="J31" s="54"/>
      <c r="K31" s="41"/>
      <c r="L31" s="11"/>
      <c r="M31" s="10"/>
    </row>
    <row r="32" spans="1:13" ht="16.5" customHeight="1" x14ac:dyDescent="0.2">
      <c r="A32" s="1010"/>
      <c r="B32" s="434" t="s">
        <v>1498</v>
      </c>
      <c r="C32" s="283" t="s">
        <v>228</v>
      </c>
      <c r="D32" s="245">
        <v>7130352046</v>
      </c>
      <c r="E32" s="248" t="s">
        <v>24</v>
      </c>
      <c r="F32" s="818">
        <f>VLOOKUP(D32,'SOR RATE 2025-26'!A:D,4,0)</f>
        <v>4028.58</v>
      </c>
      <c r="G32" s="265">
        <v>1</v>
      </c>
      <c r="H32" s="819">
        <f t="shared" si="0"/>
        <v>4028.58</v>
      </c>
      <c r="I32" s="33"/>
      <c r="J32" s="34"/>
      <c r="K32" s="41"/>
      <c r="L32" s="11"/>
      <c r="M32" s="10"/>
    </row>
    <row r="33" spans="1:13" ht="27" customHeight="1" x14ac:dyDescent="0.2">
      <c r="A33" s="435">
        <v>17</v>
      </c>
      <c r="B33" s="434"/>
      <c r="C33" s="439" t="s">
        <v>1499</v>
      </c>
      <c r="D33" s="440">
        <v>7130200202</v>
      </c>
      <c r="E33" s="243" t="s">
        <v>25</v>
      </c>
      <c r="F33" s="818">
        <f>VLOOKUP(D33,'SOR RATE 2025-26'!A:D,4,0)</f>
        <v>2970.0000000000005</v>
      </c>
      <c r="G33" s="265">
        <v>6</v>
      </c>
      <c r="H33" s="819">
        <f>F33*G33</f>
        <v>17820.000000000004</v>
      </c>
      <c r="I33" s="33"/>
      <c r="J33" s="33"/>
    </row>
    <row r="34" spans="1:13" ht="15" x14ac:dyDescent="0.25">
      <c r="A34" s="1008">
        <v>18</v>
      </c>
      <c r="B34" s="298"/>
      <c r="C34" s="442" t="s">
        <v>1500</v>
      </c>
      <c r="D34" s="443"/>
      <c r="E34" s="444"/>
      <c r="F34" s="818"/>
      <c r="G34" s="265"/>
      <c r="H34" s="819"/>
      <c r="I34" s="33"/>
    </row>
    <row r="35" spans="1:13" ht="14.25" x14ac:dyDescent="0.2">
      <c r="A35" s="1009"/>
      <c r="B35" s="245" t="s">
        <v>1266</v>
      </c>
      <c r="C35" s="439" t="s">
        <v>1267</v>
      </c>
      <c r="D35" s="440">
        <v>7130310658</v>
      </c>
      <c r="E35" s="243" t="s">
        <v>9</v>
      </c>
      <c r="F35" s="818">
        <f>VLOOKUP(D35,'SOR RATE 2025-26'!A:D,4,0)/1000</f>
        <v>209.64282</v>
      </c>
      <c r="G35" s="265">
        <v>60</v>
      </c>
      <c r="H35" s="819">
        <f t="shared" si="0"/>
        <v>12578.5692</v>
      </c>
      <c r="I35" s="33"/>
    </row>
    <row r="36" spans="1:13" ht="14.25" x14ac:dyDescent="0.2">
      <c r="A36" s="1009"/>
      <c r="B36" s="245" t="s">
        <v>1268</v>
      </c>
      <c r="C36" s="439" t="s">
        <v>1269</v>
      </c>
      <c r="D36" s="440">
        <v>7130310654</v>
      </c>
      <c r="E36" s="243" t="s">
        <v>9</v>
      </c>
      <c r="F36" s="818">
        <f>VLOOKUP(D36,'SOR RATE 2025-26'!A:D,4,0)/1000</f>
        <v>109.81724</v>
      </c>
      <c r="G36" s="265">
        <v>120</v>
      </c>
      <c r="H36" s="819">
        <f t="shared" si="0"/>
        <v>13178.068799999999</v>
      </c>
      <c r="I36" s="33"/>
    </row>
    <row r="37" spans="1:13" ht="14.25" x14ac:dyDescent="0.2">
      <c r="A37" s="1010"/>
      <c r="B37" s="245" t="s">
        <v>1270</v>
      </c>
      <c r="C37" s="439" t="s">
        <v>1474</v>
      </c>
      <c r="D37" s="440">
        <v>7130310652</v>
      </c>
      <c r="E37" s="243" t="s">
        <v>9</v>
      </c>
      <c r="F37" s="818">
        <f>VLOOKUP(D37,'SOR RATE 2025-26'!A:D,4,0)/1000</f>
        <v>61.275970000000001</v>
      </c>
      <c r="G37" s="265">
        <v>60</v>
      </c>
      <c r="H37" s="819">
        <f t="shared" si="0"/>
        <v>3676.5581999999999</v>
      </c>
      <c r="I37" s="33"/>
    </row>
    <row r="38" spans="1:13" ht="17.25" customHeight="1" x14ac:dyDescent="0.2">
      <c r="A38" s="1005">
        <v>19</v>
      </c>
      <c r="B38" s="298"/>
      <c r="C38" s="445" t="s">
        <v>1501</v>
      </c>
      <c r="D38" s="433"/>
      <c r="E38" s="243" t="s">
        <v>6</v>
      </c>
      <c r="F38" s="933">
        <f>H39</f>
        <v>4723.38</v>
      </c>
      <c r="G38" s="265">
        <v>1</v>
      </c>
      <c r="H38" s="819"/>
      <c r="I38" s="934"/>
      <c r="J38" s="167"/>
      <c r="M38" s="168"/>
    </row>
    <row r="39" spans="1:13" ht="17.25" customHeight="1" x14ac:dyDescent="0.2">
      <c r="A39" s="1007"/>
      <c r="B39" s="434"/>
      <c r="C39" s="277" t="s">
        <v>606</v>
      </c>
      <c r="D39" s="440">
        <v>7131310033</v>
      </c>
      <c r="E39" s="243" t="s">
        <v>6</v>
      </c>
      <c r="F39" s="818">
        <f>VLOOKUP(D39,'SOR RATE 2025-26'!A:D,4,0)</f>
        <v>4723.38</v>
      </c>
      <c r="G39" s="265">
        <v>1</v>
      </c>
      <c r="H39" s="819">
        <f t="shared" si="0"/>
        <v>4723.38</v>
      </c>
      <c r="I39" s="33"/>
      <c r="J39" s="58"/>
      <c r="K39" s="58"/>
      <c r="L39" s="58"/>
      <c r="M39" s="42"/>
    </row>
    <row r="40" spans="1:13" ht="16.5" customHeight="1" x14ac:dyDescent="0.2">
      <c r="A40" s="243">
        <v>20</v>
      </c>
      <c r="B40" s="434"/>
      <c r="C40" s="439" t="s">
        <v>1502</v>
      </c>
      <c r="D40" s="440">
        <v>7132230412</v>
      </c>
      <c r="E40" s="243" t="s">
        <v>14</v>
      </c>
      <c r="F40" s="818">
        <f>VLOOKUP(D40,'SOR RATE 2025-26'!A:D,4,0)</f>
        <v>42511.72</v>
      </c>
      <c r="G40" s="265">
        <v>1</v>
      </c>
      <c r="H40" s="819">
        <f t="shared" si="0"/>
        <v>42511.72</v>
      </c>
      <c r="I40" s="33"/>
      <c r="J40" s="141"/>
      <c r="K40" s="87"/>
      <c r="L40" s="87"/>
      <c r="M40" s="42"/>
    </row>
    <row r="41" spans="1:13" ht="16.5" customHeight="1" x14ac:dyDescent="0.2">
      <c r="A41" s="251">
        <v>21</v>
      </c>
      <c r="B41" s="434"/>
      <c r="C41" s="263" t="s">
        <v>11</v>
      </c>
      <c r="D41" s="279">
        <v>7130211158</v>
      </c>
      <c r="E41" s="279" t="s">
        <v>12</v>
      </c>
      <c r="F41" s="818">
        <f>VLOOKUP(D41,'SOR RATE 2025-26'!A:D,4,0)</f>
        <v>184.42</v>
      </c>
      <c r="G41" s="265">
        <v>2</v>
      </c>
      <c r="H41" s="819">
        <f t="shared" si="0"/>
        <v>368.84</v>
      </c>
      <c r="I41" s="33"/>
      <c r="J41" s="141"/>
      <c r="K41" s="87"/>
      <c r="L41" s="87"/>
      <c r="M41" s="42"/>
    </row>
    <row r="42" spans="1:13" ht="16.5" customHeight="1" x14ac:dyDescent="0.2">
      <c r="A42" s="251">
        <v>22</v>
      </c>
      <c r="B42" s="434"/>
      <c r="C42" s="263" t="s">
        <v>13</v>
      </c>
      <c r="D42" s="245">
        <v>7130210809</v>
      </c>
      <c r="E42" s="279" t="s">
        <v>12</v>
      </c>
      <c r="F42" s="818">
        <f>VLOOKUP(D42,'SOR RATE 2025-26'!A:D,4,0)</f>
        <v>412.07</v>
      </c>
      <c r="G42" s="265">
        <v>2</v>
      </c>
      <c r="H42" s="819">
        <f t="shared" si="0"/>
        <v>824.14</v>
      </c>
      <c r="I42" s="33"/>
      <c r="J42" s="141"/>
      <c r="K42" s="87"/>
      <c r="L42" s="87"/>
      <c r="M42" s="42"/>
    </row>
    <row r="43" spans="1:13" ht="15" x14ac:dyDescent="0.25">
      <c r="A43" s="1005">
        <v>23</v>
      </c>
      <c r="B43" s="298"/>
      <c r="C43" s="446" t="s">
        <v>1503</v>
      </c>
      <c r="D43" s="433"/>
      <c r="E43" s="246" t="s">
        <v>10</v>
      </c>
      <c r="F43" s="818"/>
      <c r="G43" s="935">
        <f>SUM(G44:G49)</f>
        <v>30</v>
      </c>
      <c r="H43" s="819"/>
      <c r="I43" s="33"/>
    </row>
    <row r="44" spans="1:13" ht="14.25" x14ac:dyDescent="0.2">
      <c r="A44" s="1006"/>
      <c r="B44" s="253" t="s">
        <v>1266</v>
      </c>
      <c r="C44" s="263" t="s">
        <v>1410</v>
      </c>
      <c r="D44" s="433">
        <v>7130620609</v>
      </c>
      <c r="E44" s="246" t="s">
        <v>10</v>
      </c>
      <c r="F44" s="818">
        <f>VLOOKUP(D44,'SOR RATE 2025-26'!A:D,4,0)</f>
        <v>87.55</v>
      </c>
      <c r="G44" s="265">
        <v>3</v>
      </c>
      <c r="H44" s="819">
        <f t="shared" si="0"/>
        <v>262.64999999999998</v>
      </c>
      <c r="I44" s="33"/>
    </row>
    <row r="45" spans="1:13" ht="14.25" x14ac:dyDescent="0.2">
      <c r="A45" s="1006"/>
      <c r="B45" s="253" t="s">
        <v>1268</v>
      </c>
      <c r="C45" s="263" t="s">
        <v>1411</v>
      </c>
      <c r="D45" s="433">
        <v>7130620614</v>
      </c>
      <c r="E45" s="246" t="s">
        <v>10</v>
      </c>
      <c r="F45" s="818">
        <f>VLOOKUP(D45,'SOR RATE 2025-26'!A:D,4,0)</f>
        <v>86.09</v>
      </c>
      <c r="G45" s="265">
        <v>2</v>
      </c>
      <c r="H45" s="819">
        <f t="shared" si="0"/>
        <v>172.18</v>
      </c>
      <c r="I45" s="33"/>
    </row>
    <row r="46" spans="1:13" ht="14.25" x14ac:dyDescent="0.2">
      <c r="A46" s="1006"/>
      <c r="B46" s="253" t="s">
        <v>1270</v>
      </c>
      <c r="C46" s="263" t="s">
        <v>1412</v>
      </c>
      <c r="D46" s="433">
        <v>7130620619</v>
      </c>
      <c r="E46" s="246" t="s">
        <v>10</v>
      </c>
      <c r="F46" s="818">
        <f>VLOOKUP(D46,'SOR RATE 2025-26'!A:D,4,0)</f>
        <v>86.09</v>
      </c>
      <c r="G46" s="265">
        <v>2</v>
      </c>
      <c r="H46" s="819">
        <f t="shared" si="0"/>
        <v>172.18</v>
      </c>
      <c r="I46" s="33"/>
    </row>
    <row r="47" spans="1:13" ht="14.25" x14ac:dyDescent="0.2">
      <c r="A47" s="1006"/>
      <c r="B47" s="253" t="s">
        <v>1504</v>
      </c>
      <c r="C47" s="263" t="s">
        <v>1413</v>
      </c>
      <c r="D47" s="433">
        <v>7130620627</v>
      </c>
      <c r="E47" s="246" t="s">
        <v>10</v>
      </c>
      <c r="F47" s="818">
        <f>VLOOKUP(D47,'SOR RATE 2025-26'!A:D,4,0)</f>
        <v>84.63</v>
      </c>
      <c r="G47" s="265">
        <v>6</v>
      </c>
      <c r="H47" s="819">
        <f t="shared" si="0"/>
        <v>507.78</v>
      </c>
      <c r="I47" s="33"/>
    </row>
    <row r="48" spans="1:13" ht="14.25" x14ac:dyDescent="0.2">
      <c r="A48" s="1006"/>
      <c r="B48" s="253" t="s">
        <v>1505</v>
      </c>
      <c r="C48" s="263" t="s">
        <v>1414</v>
      </c>
      <c r="D48" s="433">
        <v>7130620631</v>
      </c>
      <c r="E48" s="246" t="s">
        <v>10</v>
      </c>
      <c r="F48" s="818">
        <f>VLOOKUP(D48,'SOR RATE 2025-26'!A:D,4,0)</f>
        <v>84.63</v>
      </c>
      <c r="G48" s="265">
        <v>15</v>
      </c>
      <c r="H48" s="819">
        <f>F48*G48</f>
        <v>1269.4499999999998</v>
      </c>
      <c r="I48" s="33"/>
    </row>
    <row r="49" spans="1:12" ht="14.25" x14ac:dyDescent="0.2">
      <c r="A49" s="1007"/>
      <c r="B49" s="253" t="s">
        <v>1506</v>
      </c>
      <c r="C49" s="263" t="s">
        <v>1415</v>
      </c>
      <c r="D49" s="433">
        <v>7130620637</v>
      </c>
      <c r="E49" s="246" t="s">
        <v>10</v>
      </c>
      <c r="F49" s="818">
        <f>VLOOKUP(D49,'SOR RATE 2025-26'!A:D,4,0)</f>
        <v>84.63</v>
      </c>
      <c r="G49" s="265">
        <v>2</v>
      </c>
      <c r="H49" s="819">
        <f t="shared" si="0"/>
        <v>169.26</v>
      </c>
      <c r="I49" s="33"/>
    </row>
    <row r="50" spans="1:12" ht="15" x14ac:dyDescent="0.25">
      <c r="A50" s="216">
        <v>24</v>
      </c>
      <c r="B50" s="302"/>
      <c r="C50" s="249" t="s">
        <v>19</v>
      </c>
      <c r="D50" s="53"/>
      <c r="E50" s="53"/>
      <c r="F50" s="247"/>
      <c r="G50" s="265"/>
      <c r="H50" s="817">
        <f>SUM(H11:H49)</f>
        <v>574977.6333000001</v>
      </c>
      <c r="I50" s="813"/>
      <c r="J50" s="98"/>
    </row>
    <row r="51" spans="1:12" ht="15" x14ac:dyDescent="0.25">
      <c r="A51" s="214">
        <v>25</v>
      </c>
      <c r="B51" s="447"/>
      <c r="C51" s="249" t="s">
        <v>20</v>
      </c>
      <c r="D51" s="53"/>
      <c r="E51" s="53"/>
      <c r="F51" s="247"/>
      <c r="G51" s="265"/>
      <c r="H51" s="817">
        <f>H50/1.18</f>
        <v>487269.18076271197</v>
      </c>
      <c r="I51" s="34"/>
      <c r="J51" s="98"/>
    </row>
    <row r="52" spans="1:12" ht="32.25" customHeight="1" x14ac:dyDescent="0.2">
      <c r="A52" s="293">
        <v>26</v>
      </c>
      <c r="B52" s="448"/>
      <c r="C52" s="247" t="s">
        <v>1849</v>
      </c>
      <c r="D52" s="449"/>
      <c r="E52" s="449"/>
      <c r="F52" s="247"/>
      <c r="G52" s="680">
        <v>7.4999999999999997E-2</v>
      </c>
      <c r="H52" s="819">
        <f>G52*H51</f>
        <v>36545.188557203393</v>
      </c>
      <c r="I52" s="5"/>
      <c r="J52" s="98"/>
    </row>
    <row r="53" spans="1:12" ht="17.25" customHeight="1" x14ac:dyDescent="0.2">
      <c r="A53" s="1005">
        <v>27</v>
      </c>
      <c r="B53" s="243" t="s">
        <v>1266</v>
      </c>
      <c r="C53" s="439" t="s">
        <v>1507</v>
      </c>
      <c r="D53" s="450"/>
      <c r="E53" s="246" t="s">
        <v>6</v>
      </c>
      <c r="F53" s="818">
        <f>4907.82*1.029</f>
        <v>5050.1467799999991</v>
      </c>
      <c r="G53" s="265">
        <v>1</v>
      </c>
      <c r="H53" s="819">
        <f>F53*G53</f>
        <v>5050.1467799999991</v>
      </c>
    </row>
    <row r="54" spans="1:12" ht="75.75" customHeight="1" x14ac:dyDescent="0.2">
      <c r="A54" s="1007"/>
      <c r="B54" s="243" t="s">
        <v>1268</v>
      </c>
      <c r="C54" s="266" t="s">
        <v>1460</v>
      </c>
      <c r="D54" s="450"/>
      <c r="E54" s="451" t="s">
        <v>328</v>
      </c>
      <c r="F54" s="823">
        <v>2155</v>
      </c>
      <c r="G54" s="265">
        <v>5</v>
      </c>
      <c r="H54" s="819">
        <f>F54*G54</f>
        <v>10775</v>
      </c>
      <c r="I54" s="39"/>
      <c r="J54" s="75"/>
      <c r="K54" s="75"/>
      <c r="L54" s="75"/>
    </row>
    <row r="55" spans="1:12" ht="15" x14ac:dyDescent="0.2">
      <c r="A55" s="1005">
        <v>28</v>
      </c>
      <c r="B55" s="243"/>
      <c r="C55" s="453" t="s">
        <v>1508</v>
      </c>
      <c r="D55" s="450"/>
      <c r="E55" s="451"/>
      <c r="F55" s="252"/>
      <c r="G55" s="265"/>
      <c r="H55" s="817">
        <f>SUM(H56:H58)</f>
        <v>64968.547094189875</v>
      </c>
      <c r="I55" s="169"/>
      <c r="J55" s="169"/>
      <c r="K55" s="169"/>
      <c r="L55" s="169"/>
    </row>
    <row r="56" spans="1:12" ht="15.75" x14ac:dyDescent="0.25">
      <c r="A56" s="1006"/>
      <c r="B56" s="243" t="s">
        <v>1194</v>
      </c>
      <c r="C56" s="453" t="s">
        <v>1509</v>
      </c>
      <c r="D56" s="243"/>
      <c r="E56" s="243"/>
      <c r="F56" s="820"/>
      <c r="G56" s="265"/>
      <c r="H56" s="821">
        <v>58749.909074189876</v>
      </c>
      <c r="I56" s="18"/>
    </row>
    <row r="57" spans="1:12" ht="15.75" customHeight="1" x14ac:dyDescent="0.2">
      <c r="A57" s="1006"/>
      <c r="B57" s="243" t="s">
        <v>1195</v>
      </c>
      <c r="C57" s="439" t="s">
        <v>1510</v>
      </c>
      <c r="D57" s="452"/>
      <c r="E57" s="246" t="s">
        <v>25</v>
      </c>
      <c r="F57" s="819">
        <f>719.45*1.029</f>
        <v>740.31404999999995</v>
      </c>
      <c r="G57" s="454">
        <v>2.4</v>
      </c>
      <c r="H57" s="821">
        <f>F57*G57</f>
        <v>1776.7537199999999</v>
      </c>
      <c r="I57" s="19"/>
    </row>
    <row r="58" spans="1:12" ht="15.75" customHeight="1" x14ac:dyDescent="0.2">
      <c r="A58" s="1007"/>
      <c r="B58" s="243" t="s">
        <v>1196</v>
      </c>
      <c r="C58" s="439" t="s">
        <v>1511</v>
      </c>
      <c r="D58" s="452"/>
      <c r="E58" s="246" t="s">
        <v>25</v>
      </c>
      <c r="F58" s="819">
        <f>719.45*1.029</f>
        <v>740.31404999999995</v>
      </c>
      <c r="G58" s="265">
        <v>6</v>
      </c>
      <c r="H58" s="821">
        <f>F58*G58</f>
        <v>4441.8842999999997</v>
      </c>
      <c r="I58" s="19"/>
    </row>
    <row r="59" spans="1:12" ht="18.75" customHeight="1" x14ac:dyDescent="0.2">
      <c r="A59" s="243">
        <v>29</v>
      </c>
      <c r="B59" s="434"/>
      <c r="C59" s="252" t="s">
        <v>1784</v>
      </c>
      <c r="D59" s="455"/>
      <c r="E59" s="246"/>
      <c r="F59" s="249"/>
      <c r="G59" s="265"/>
      <c r="H59" s="819"/>
      <c r="I59" s="39"/>
      <c r="J59" s="32"/>
    </row>
    <row r="60" spans="1:12" ht="27" customHeight="1" x14ac:dyDescent="0.2">
      <c r="A60" s="243"/>
      <c r="B60" s="434" t="s">
        <v>1171</v>
      </c>
      <c r="C60" s="673" t="s">
        <v>1835</v>
      </c>
      <c r="D60" s="455"/>
      <c r="E60" s="246"/>
      <c r="F60" s="434"/>
      <c r="G60" s="155">
        <v>0.02</v>
      </c>
      <c r="H60" s="819">
        <f>G60*H51</f>
        <v>9745.383615254239</v>
      </c>
      <c r="I60" s="39"/>
      <c r="J60" s="63"/>
    </row>
    <row r="61" spans="1:12" ht="51.75" customHeight="1" x14ac:dyDescent="0.2">
      <c r="A61" s="246">
        <v>30</v>
      </c>
      <c r="B61" s="434"/>
      <c r="C61" s="247" t="s">
        <v>1850</v>
      </c>
      <c r="D61" s="455"/>
      <c r="E61" s="246"/>
      <c r="F61" s="243"/>
      <c r="G61" s="265"/>
      <c r="H61" s="819">
        <f>(H51+H52+H53+H54+H55+H60)*0.125</f>
        <v>76794.180851169935</v>
      </c>
      <c r="I61" s="35"/>
      <c r="J61" s="35"/>
      <c r="K61" s="33"/>
    </row>
    <row r="62" spans="1:12" ht="42" customHeight="1" x14ac:dyDescent="0.2">
      <c r="A62" s="53">
        <v>31</v>
      </c>
      <c r="B62" s="434"/>
      <c r="C62" s="255" t="s">
        <v>1851</v>
      </c>
      <c r="D62" s="455"/>
      <c r="E62" s="246"/>
      <c r="F62" s="818"/>
      <c r="G62" s="265"/>
      <c r="H62" s="817">
        <f>H51+H52+H53+H54+H55+H60+H61</f>
        <v>691147.62766052946</v>
      </c>
      <c r="I62" s="814"/>
      <c r="J62" s="33"/>
      <c r="K62" s="33"/>
      <c r="L62" s="87"/>
    </row>
    <row r="63" spans="1:12" ht="16.5" customHeight="1" x14ac:dyDescent="0.2">
      <c r="A63" s="246">
        <v>32</v>
      </c>
      <c r="B63" s="434"/>
      <c r="C63" s="247" t="s">
        <v>1852</v>
      </c>
      <c r="D63" s="455"/>
      <c r="E63" s="246"/>
      <c r="F63" s="818"/>
      <c r="G63" s="155">
        <v>0.09</v>
      </c>
      <c r="H63" s="819">
        <f>G63*H62</f>
        <v>62203.286489447652</v>
      </c>
      <c r="I63" s="814"/>
      <c r="J63" s="33"/>
      <c r="L63" s="87"/>
    </row>
    <row r="64" spans="1:12" ht="16.5" customHeight="1" x14ac:dyDescent="0.2">
      <c r="A64" s="246">
        <v>33</v>
      </c>
      <c r="B64" s="434"/>
      <c r="C64" s="247" t="s">
        <v>1853</v>
      </c>
      <c r="D64" s="455"/>
      <c r="E64" s="246"/>
      <c r="F64" s="244"/>
      <c r="G64" s="155">
        <v>0.09</v>
      </c>
      <c r="H64" s="819">
        <f>G64*H62</f>
        <v>62203.286489447652</v>
      </c>
      <c r="I64" s="815"/>
      <c r="L64" s="87"/>
    </row>
    <row r="65" spans="1:10" ht="15" customHeight="1" x14ac:dyDescent="0.2">
      <c r="A65" s="243">
        <v>34</v>
      </c>
      <c r="B65" s="434"/>
      <c r="C65" s="247" t="s">
        <v>1854</v>
      </c>
      <c r="D65" s="456"/>
      <c r="E65" s="246"/>
      <c r="F65" s="434"/>
      <c r="G65" s="265"/>
      <c r="H65" s="819">
        <f>H62+H63+H64</f>
        <v>815554.20063942485</v>
      </c>
    </row>
    <row r="66" spans="1:10" ht="18" customHeight="1" x14ac:dyDescent="0.2">
      <c r="A66" s="216">
        <v>35</v>
      </c>
      <c r="B66" s="434"/>
      <c r="C66" s="255" t="s">
        <v>21</v>
      </c>
      <c r="D66" s="216"/>
      <c r="E66" s="216"/>
      <c r="F66" s="434"/>
      <c r="G66" s="265"/>
      <c r="H66" s="817">
        <f>ROUNDUP(H65,0)</f>
        <v>815555</v>
      </c>
    </row>
    <row r="67" spans="1:10" x14ac:dyDescent="0.2">
      <c r="A67" s="21"/>
      <c r="B67" s="2"/>
      <c r="C67" s="168"/>
      <c r="D67" s="170"/>
      <c r="E67" s="170"/>
    </row>
    <row r="68" spans="1:10" ht="15" x14ac:dyDescent="0.2">
      <c r="A68" s="1065" t="s">
        <v>1512</v>
      </c>
      <c r="B68" s="1065"/>
      <c r="C68" s="1068" t="s">
        <v>1785</v>
      </c>
      <c r="D68" s="1068"/>
      <c r="E68" s="1068"/>
    </row>
    <row r="69" spans="1:10" ht="45.75" customHeight="1" x14ac:dyDescent="0.2">
      <c r="C69" s="1064" t="s">
        <v>2009</v>
      </c>
      <c r="D69" s="1064"/>
      <c r="E69" s="1064"/>
    </row>
    <row r="71" spans="1:10" ht="15" x14ac:dyDescent="0.2">
      <c r="A71" s="16"/>
      <c r="B71" s="16"/>
      <c r="C71" s="16"/>
      <c r="J71" s="171"/>
    </row>
    <row r="72" spans="1:10" ht="15" x14ac:dyDescent="0.2">
      <c r="A72" s="16"/>
      <c r="B72" s="16"/>
      <c r="C72" s="16"/>
    </row>
  </sheetData>
  <mergeCells count="17">
    <mergeCell ref="C69:E69"/>
    <mergeCell ref="A53:A54"/>
    <mergeCell ref="A55:A58"/>
    <mergeCell ref="A68:B68"/>
    <mergeCell ref="B10:C10"/>
    <mergeCell ref="A17:A19"/>
    <mergeCell ref="A28:A32"/>
    <mergeCell ref="A34:A37"/>
    <mergeCell ref="A38:A39"/>
    <mergeCell ref="A43:A49"/>
    <mergeCell ref="C68:E68"/>
    <mergeCell ref="C1:E1"/>
    <mergeCell ref="C2:E2"/>
    <mergeCell ref="A8:A9"/>
    <mergeCell ref="B8:C9"/>
    <mergeCell ref="D8:D9"/>
    <mergeCell ref="E8:E9"/>
  </mergeCells>
  <conditionalFormatting sqref="C50:C51">
    <cfRule type="cellIs" dxfId="6" priority="1" stopIfTrue="1" operator="equal">
      <formula>"?"</formula>
    </cfRule>
  </conditionalFormatting>
  <printOptions horizontalCentered="1"/>
  <pageMargins left="1" right="0.15" top="0.72" bottom="0.41" header="0.55000000000000004" footer="0.23"/>
  <pageSetup paperSize="9" scale="91"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workbookViewId="0">
      <pane xSplit="2" ySplit="7" topLeftCell="C8" activePane="bottomRight" state="frozen"/>
      <selection activeCell="C43" sqref="C43"/>
      <selection pane="topRight" activeCell="C43" sqref="C43"/>
      <selection pane="bottomLeft" activeCell="C43" sqref="C43"/>
      <selection pane="bottomRight" activeCell="A4" sqref="A4:D4"/>
    </sheetView>
  </sheetViews>
  <sheetFormatPr defaultRowHeight="12.75" x14ac:dyDescent="0.2"/>
  <cols>
    <col min="1" max="1" width="5.140625" style="87" customWidth="1"/>
    <col min="2" max="2" width="54.28515625" style="141" customWidth="1"/>
    <col min="3" max="3" width="12.85546875" customWidth="1"/>
    <col min="4" max="4" width="5.5703125" style="165" customWidth="1"/>
    <col min="5" max="5" width="10.28515625" customWidth="1"/>
    <col min="6" max="6" width="6.140625" customWidth="1"/>
    <col min="7" max="7" width="13.140625" bestFit="1" customWidth="1"/>
    <col min="8" max="8" width="21.42578125" customWidth="1"/>
    <col min="10" max="10" width="12.42578125" bestFit="1" customWidth="1"/>
    <col min="11" max="11" width="10.7109375" customWidth="1"/>
    <col min="257" max="257" width="5.140625" customWidth="1"/>
    <col min="258" max="258" width="54.28515625" customWidth="1"/>
    <col min="259" max="259" width="12.85546875" customWidth="1"/>
    <col min="260" max="260" width="5.5703125" customWidth="1"/>
    <col min="261" max="261" width="10.28515625" customWidth="1"/>
    <col min="262" max="262" width="6.140625" customWidth="1"/>
    <col min="263" max="263" width="11.140625" customWidth="1"/>
    <col min="264" max="264" width="21.42578125" customWidth="1"/>
    <col min="266" max="266" width="12.42578125" bestFit="1" customWidth="1"/>
    <col min="513" max="513" width="5.140625" customWidth="1"/>
    <col min="514" max="514" width="54.28515625" customWidth="1"/>
    <col min="515" max="515" width="12.85546875" customWidth="1"/>
    <col min="516" max="516" width="5.5703125" customWidth="1"/>
    <col min="517" max="517" width="10.28515625" customWidth="1"/>
    <col min="518" max="518" width="6.140625" customWidth="1"/>
    <col min="519" max="519" width="11.140625" customWidth="1"/>
    <col min="520" max="520" width="21.42578125" customWidth="1"/>
    <col min="522" max="522" width="12.42578125" bestFit="1" customWidth="1"/>
    <col min="769" max="769" width="5.140625" customWidth="1"/>
    <col min="770" max="770" width="54.28515625" customWidth="1"/>
    <col min="771" max="771" width="12.85546875" customWidth="1"/>
    <col min="772" max="772" width="5.5703125" customWidth="1"/>
    <col min="773" max="773" width="10.28515625" customWidth="1"/>
    <col min="774" max="774" width="6.140625" customWidth="1"/>
    <col min="775" max="775" width="11.140625" customWidth="1"/>
    <col min="776" max="776" width="21.42578125" customWidth="1"/>
    <col min="778" max="778" width="12.42578125" bestFit="1" customWidth="1"/>
    <col min="1025" max="1025" width="5.140625" customWidth="1"/>
    <col min="1026" max="1026" width="54.28515625" customWidth="1"/>
    <col min="1027" max="1027" width="12.85546875" customWidth="1"/>
    <col min="1028" max="1028" width="5.5703125" customWidth="1"/>
    <col min="1029" max="1029" width="10.28515625" customWidth="1"/>
    <col min="1030" max="1030" width="6.140625" customWidth="1"/>
    <col min="1031" max="1031" width="11.140625" customWidth="1"/>
    <col min="1032" max="1032" width="21.42578125" customWidth="1"/>
    <col min="1034" max="1034" width="12.42578125" bestFit="1" customWidth="1"/>
    <col min="1281" max="1281" width="5.140625" customWidth="1"/>
    <col min="1282" max="1282" width="54.28515625" customWidth="1"/>
    <col min="1283" max="1283" width="12.85546875" customWidth="1"/>
    <col min="1284" max="1284" width="5.5703125" customWidth="1"/>
    <col min="1285" max="1285" width="10.28515625" customWidth="1"/>
    <col min="1286" max="1286" width="6.140625" customWidth="1"/>
    <col min="1287" max="1287" width="11.140625" customWidth="1"/>
    <col min="1288" max="1288" width="21.42578125" customWidth="1"/>
    <col min="1290" max="1290" width="12.42578125" bestFit="1" customWidth="1"/>
    <col min="1537" max="1537" width="5.140625" customWidth="1"/>
    <col min="1538" max="1538" width="54.28515625" customWidth="1"/>
    <col min="1539" max="1539" width="12.85546875" customWidth="1"/>
    <col min="1540" max="1540" width="5.5703125" customWidth="1"/>
    <col min="1541" max="1541" width="10.28515625" customWidth="1"/>
    <col min="1542" max="1542" width="6.140625" customWidth="1"/>
    <col min="1543" max="1543" width="11.140625" customWidth="1"/>
    <col min="1544" max="1544" width="21.42578125" customWidth="1"/>
    <col min="1546" max="1546" width="12.42578125" bestFit="1" customWidth="1"/>
    <col min="1793" max="1793" width="5.140625" customWidth="1"/>
    <col min="1794" max="1794" width="54.28515625" customWidth="1"/>
    <col min="1795" max="1795" width="12.85546875" customWidth="1"/>
    <col min="1796" max="1796" width="5.5703125" customWidth="1"/>
    <col min="1797" max="1797" width="10.28515625" customWidth="1"/>
    <col min="1798" max="1798" width="6.140625" customWidth="1"/>
    <col min="1799" max="1799" width="11.140625" customWidth="1"/>
    <col min="1800" max="1800" width="21.42578125" customWidth="1"/>
    <col min="1802" max="1802" width="12.42578125" bestFit="1" customWidth="1"/>
    <col min="2049" max="2049" width="5.140625" customWidth="1"/>
    <col min="2050" max="2050" width="54.28515625" customWidth="1"/>
    <col min="2051" max="2051" width="12.85546875" customWidth="1"/>
    <col min="2052" max="2052" width="5.5703125" customWidth="1"/>
    <col min="2053" max="2053" width="10.28515625" customWidth="1"/>
    <col min="2054" max="2054" width="6.140625" customWidth="1"/>
    <col min="2055" max="2055" width="11.140625" customWidth="1"/>
    <col min="2056" max="2056" width="21.42578125" customWidth="1"/>
    <col min="2058" max="2058" width="12.42578125" bestFit="1" customWidth="1"/>
    <col min="2305" max="2305" width="5.140625" customWidth="1"/>
    <col min="2306" max="2306" width="54.28515625" customWidth="1"/>
    <col min="2307" max="2307" width="12.85546875" customWidth="1"/>
    <col min="2308" max="2308" width="5.5703125" customWidth="1"/>
    <col min="2309" max="2309" width="10.28515625" customWidth="1"/>
    <col min="2310" max="2310" width="6.140625" customWidth="1"/>
    <col min="2311" max="2311" width="11.140625" customWidth="1"/>
    <col min="2312" max="2312" width="21.42578125" customWidth="1"/>
    <col min="2314" max="2314" width="12.42578125" bestFit="1" customWidth="1"/>
    <col min="2561" max="2561" width="5.140625" customWidth="1"/>
    <col min="2562" max="2562" width="54.28515625" customWidth="1"/>
    <col min="2563" max="2563" width="12.85546875" customWidth="1"/>
    <col min="2564" max="2564" width="5.5703125" customWidth="1"/>
    <col min="2565" max="2565" width="10.28515625" customWidth="1"/>
    <col min="2566" max="2566" width="6.140625" customWidth="1"/>
    <col min="2567" max="2567" width="11.140625" customWidth="1"/>
    <col min="2568" max="2568" width="21.42578125" customWidth="1"/>
    <col min="2570" max="2570" width="12.42578125" bestFit="1" customWidth="1"/>
    <col min="2817" max="2817" width="5.140625" customWidth="1"/>
    <col min="2818" max="2818" width="54.28515625" customWidth="1"/>
    <col min="2819" max="2819" width="12.85546875" customWidth="1"/>
    <col min="2820" max="2820" width="5.5703125" customWidth="1"/>
    <col min="2821" max="2821" width="10.28515625" customWidth="1"/>
    <col min="2822" max="2822" width="6.140625" customWidth="1"/>
    <col min="2823" max="2823" width="11.140625" customWidth="1"/>
    <col min="2824" max="2824" width="21.42578125" customWidth="1"/>
    <col min="2826" max="2826" width="12.42578125" bestFit="1" customWidth="1"/>
    <col min="3073" max="3073" width="5.140625" customWidth="1"/>
    <col min="3074" max="3074" width="54.28515625" customWidth="1"/>
    <col min="3075" max="3075" width="12.85546875" customWidth="1"/>
    <col min="3076" max="3076" width="5.5703125" customWidth="1"/>
    <col min="3077" max="3077" width="10.28515625" customWidth="1"/>
    <col min="3078" max="3078" width="6.140625" customWidth="1"/>
    <col min="3079" max="3079" width="11.140625" customWidth="1"/>
    <col min="3080" max="3080" width="21.42578125" customWidth="1"/>
    <col min="3082" max="3082" width="12.42578125" bestFit="1" customWidth="1"/>
    <col min="3329" max="3329" width="5.140625" customWidth="1"/>
    <col min="3330" max="3330" width="54.28515625" customWidth="1"/>
    <col min="3331" max="3331" width="12.85546875" customWidth="1"/>
    <col min="3332" max="3332" width="5.5703125" customWidth="1"/>
    <col min="3333" max="3333" width="10.28515625" customWidth="1"/>
    <col min="3334" max="3334" width="6.140625" customWidth="1"/>
    <col min="3335" max="3335" width="11.140625" customWidth="1"/>
    <col min="3336" max="3336" width="21.42578125" customWidth="1"/>
    <col min="3338" max="3338" width="12.42578125" bestFit="1" customWidth="1"/>
    <col min="3585" max="3585" width="5.140625" customWidth="1"/>
    <col min="3586" max="3586" width="54.28515625" customWidth="1"/>
    <col min="3587" max="3587" width="12.85546875" customWidth="1"/>
    <col min="3588" max="3588" width="5.5703125" customWidth="1"/>
    <col min="3589" max="3589" width="10.28515625" customWidth="1"/>
    <col min="3590" max="3590" width="6.140625" customWidth="1"/>
    <col min="3591" max="3591" width="11.140625" customWidth="1"/>
    <col min="3592" max="3592" width="21.42578125" customWidth="1"/>
    <col min="3594" max="3594" width="12.42578125" bestFit="1" customWidth="1"/>
    <col min="3841" max="3841" width="5.140625" customWidth="1"/>
    <col min="3842" max="3842" width="54.28515625" customWidth="1"/>
    <col min="3843" max="3843" width="12.85546875" customWidth="1"/>
    <col min="3844" max="3844" width="5.5703125" customWidth="1"/>
    <col min="3845" max="3845" width="10.28515625" customWidth="1"/>
    <col min="3846" max="3846" width="6.140625" customWidth="1"/>
    <col min="3847" max="3847" width="11.140625" customWidth="1"/>
    <col min="3848" max="3848" width="21.42578125" customWidth="1"/>
    <col min="3850" max="3850" width="12.42578125" bestFit="1" customWidth="1"/>
    <col min="4097" max="4097" width="5.140625" customWidth="1"/>
    <col min="4098" max="4098" width="54.28515625" customWidth="1"/>
    <col min="4099" max="4099" width="12.85546875" customWidth="1"/>
    <col min="4100" max="4100" width="5.5703125" customWidth="1"/>
    <col min="4101" max="4101" width="10.28515625" customWidth="1"/>
    <col min="4102" max="4102" width="6.140625" customWidth="1"/>
    <col min="4103" max="4103" width="11.140625" customWidth="1"/>
    <col min="4104" max="4104" width="21.42578125" customWidth="1"/>
    <col min="4106" max="4106" width="12.42578125" bestFit="1" customWidth="1"/>
    <col min="4353" max="4353" width="5.140625" customWidth="1"/>
    <col min="4354" max="4354" width="54.28515625" customWidth="1"/>
    <col min="4355" max="4355" width="12.85546875" customWidth="1"/>
    <col min="4356" max="4356" width="5.5703125" customWidth="1"/>
    <col min="4357" max="4357" width="10.28515625" customWidth="1"/>
    <col min="4358" max="4358" width="6.140625" customWidth="1"/>
    <col min="4359" max="4359" width="11.140625" customWidth="1"/>
    <col min="4360" max="4360" width="21.42578125" customWidth="1"/>
    <col min="4362" max="4362" width="12.42578125" bestFit="1" customWidth="1"/>
    <col min="4609" max="4609" width="5.140625" customWidth="1"/>
    <col min="4610" max="4610" width="54.28515625" customWidth="1"/>
    <col min="4611" max="4611" width="12.85546875" customWidth="1"/>
    <col min="4612" max="4612" width="5.5703125" customWidth="1"/>
    <col min="4613" max="4613" width="10.28515625" customWidth="1"/>
    <col min="4614" max="4614" width="6.140625" customWidth="1"/>
    <col min="4615" max="4615" width="11.140625" customWidth="1"/>
    <col min="4616" max="4616" width="21.42578125" customWidth="1"/>
    <col min="4618" max="4618" width="12.42578125" bestFit="1" customWidth="1"/>
    <col min="4865" max="4865" width="5.140625" customWidth="1"/>
    <col min="4866" max="4866" width="54.28515625" customWidth="1"/>
    <col min="4867" max="4867" width="12.85546875" customWidth="1"/>
    <col min="4868" max="4868" width="5.5703125" customWidth="1"/>
    <col min="4869" max="4869" width="10.28515625" customWidth="1"/>
    <col min="4870" max="4870" width="6.140625" customWidth="1"/>
    <col min="4871" max="4871" width="11.140625" customWidth="1"/>
    <col min="4872" max="4872" width="21.42578125" customWidth="1"/>
    <col min="4874" max="4874" width="12.42578125" bestFit="1" customWidth="1"/>
    <col min="5121" max="5121" width="5.140625" customWidth="1"/>
    <col min="5122" max="5122" width="54.28515625" customWidth="1"/>
    <col min="5123" max="5123" width="12.85546875" customWidth="1"/>
    <col min="5124" max="5124" width="5.5703125" customWidth="1"/>
    <col min="5125" max="5125" width="10.28515625" customWidth="1"/>
    <col min="5126" max="5126" width="6.140625" customWidth="1"/>
    <col min="5127" max="5127" width="11.140625" customWidth="1"/>
    <col min="5128" max="5128" width="21.42578125" customWidth="1"/>
    <col min="5130" max="5130" width="12.42578125" bestFit="1" customWidth="1"/>
    <col min="5377" max="5377" width="5.140625" customWidth="1"/>
    <col min="5378" max="5378" width="54.28515625" customWidth="1"/>
    <col min="5379" max="5379" width="12.85546875" customWidth="1"/>
    <col min="5380" max="5380" width="5.5703125" customWidth="1"/>
    <col min="5381" max="5381" width="10.28515625" customWidth="1"/>
    <col min="5382" max="5382" width="6.140625" customWidth="1"/>
    <col min="5383" max="5383" width="11.140625" customWidth="1"/>
    <col min="5384" max="5384" width="21.42578125" customWidth="1"/>
    <col min="5386" max="5386" width="12.42578125" bestFit="1" customWidth="1"/>
    <col min="5633" max="5633" width="5.140625" customWidth="1"/>
    <col min="5634" max="5634" width="54.28515625" customWidth="1"/>
    <col min="5635" max="5635" width="12.85546875" customWidth="1"/>
    <col min="5636" max="5636" width="5.5703125" customWidth="1"/>
    <col min="5637" max="5637" width="10.28515625" customWidth="1"/>
    <col min="5638" max="5638" width="6.140625" customWidth="1"/>
    <col min="5639" max="5639" width="11.140625" customWidth="1"/>
    <col min="5640" max="5640" width="21.42578125" customWidth="1"/>
    <col min="5642" max="5642" width="12.42578125" bestFit="1" customWidth="1"/>
    <col min="5889" max="5889" width="5.140625" customWidth="1"/>
    <col min="5890" max="5890" width="54.28515625" customWidth="1"/>
    <col min="5891" max="5891" width="12.85546875" customWidth="1"/>
    <col min="5892" max="5892" width="5.5703125" customWidth="1"/>
    <col min="5893" max="5893" width="10.28515625" customWidth="1"/>
    <col min="5894" max="5894" width="6.140625" customWidth="1"/>
    <col min="5895" max="5895" width="11.140625" customWidth="1"/>
    <col min="5896" max="5896" width="21.42578125" customWidth="1"/>
    <col min="5898" max="5898" width="12.42578125" bestFit="1" customWidth="1"/>
    <col min="6145" max="6145" width="5.140625" customWidth="1"/>
    <col min="6146" max="6146" width="54.28515625" customWidth="1"/>
    <col min="6147" max="6147" width="12.85546875" customWidth="1"/>
    <col min="6148" max="6148" width="5.5703125" customWidth="1"/>
    <col min="6149" max="6149" width="10.28515625" customWidth="1"/>
    <col min="6150" max="6150" width="6.140625" customWidth="1"/>
    <col min="6151" max="6151" width="11.140625" customWidth="1"/>
    <col min="6152" max="6152" width="21.42578125" customWidth="1"/>
    <col min="6154" max="6154" width="12.42578125" bestFit="1" customWidth="1"/>
    <col min="6401" max="6401" width="5.140625" customWidth="1"/>
    <col min="6402" max="6402" width="54.28515625" customWidth="1"/>
    <col min="6403" max="6403" width="12.85546875" customWidth="1"/>
    <col min="6404" max="6404" width="5.5703125" customWidth="1"/>
    <col min="6405" max="6405" width="10.28515625" customWidth="1"/>
    <col min="6406" max="6406" width="6.140625" customWidth="1"/>
    <col min="6407" max="6407" width="11.140625" customWidth="1"/>
    <col min="6408" max="6408" width="21.42578125" customWidth="1"/>
    <col min="6410" max="6410" width="12.42578125" bestFit="1" customWidth="1"/>
    <col min="6657" max="6657" width="5.140625" customWidth="1"/>
    <col min="6658" max="6658" width="54.28515625" customWidth="1"/>
    <col min="6659" max="6659" width="12.85546875" customWidth="1"/>
    <col min="6660" max="6660" width="5.5703125" customWidth="1"/>
    <col min="6661" max="6661" width="10.28515625" customWidth="1"/>
    <col min="6662" max="6662" width="6.140625" customWidth="1"/>
    <col min="6663" max="6663" width="11.140625" customWidth="1"/>
    <col min="6664" max="6664" width="21.42578125" customWidth="1"/>
    <col min="6666" max="6666" width="12.42578125" bestFit="1" customWidth="1"/>
    <col min="6913" max="6913" width="5.140625" customWidth="1"/>
    <col min="6914" max="6914" width="54.28515625" customWidth="1"/>
    <col min="6915" max="6915" width="12.85546875" customWidth="1"/>
    <col min="6916" max="6916" width="5.5703125" customWidth="1"/>
    <col min="6917" max="6917" width="10.28515625" customWidth="1"/>
    <col min="6918" max="6918" width="6.140625" customWidth="1"/>
    <col min="6919" max="6919" width="11.140625" customWidth="1"/>
    <col min="6920" max="6920" width="21.42578125" customWidth="1"/>
    <col min="6922" max="6922" width="12.42578125" bestFit="1" customWidth="1"/>
    <col min="7169" max="7169" width="5.140625" customWidth="1"/>
    <col min="7170" max="7170" width="54.28515625" customWidth="1"/>
    <col min="7171" max="7171" width="12.85546875" customWidth="1"/>
    <col min="7172" max="7172" width="5.5703125" customWidth="1"/>
    <col min="7173" max="7173" width="10.28515625" customWidth="1"/>
    <col min="7174" max="7174" width="6.140625" customWidth="1"/>
    <col min="7175" max="7175" width="11.140625" customWidth="1"/>
    <col min="7176" max="7176" width="21.42578125" customWidth="1"/>
    <col min="7178" max="7178" width="12.42578125" bestFit="1" customWidth="1"/>
    <col min="7425" max="7425" width="5.140625" customWidth="1"/>
    <col min="7426" max="7426" width="54.28515625" customWidth="1"/>
    <col min="7427" max="7427" width="12.85546875" customWidth="1"/>
    <col min="7428" max="7428" width="5.5703125" customWidth="1"/>
    <col min="7429" max="7429" width="10.28515625" customWidth="1"/>
    <col min="7430" max="7430" width="6.140625" customWidth="1"/>
    <col min="7431" max="7431" width="11.140625" customWidth="1"/>
    <col min="7432" max="7432" width="21.42578125" customWidth="1"/>
    <col min="7434" max="7434" width="12.42578125" bestFit="1" customWidth="1"/>
    <col min="7681" max="7681" width="5.140625" customWidth="1"/>
    <col min="7682" max="7682" width="54.28515625" customWidth="1"/>
    <col min="7683" max="7683" width="12.85546875" customWidth="1"/>
    <col min="7684" max="7684" width="5.5703125" customWidth="1"/>
    <col min="7685" max="7685" width="10.28515625" customWidth="1"/>
    <col min="7686" max="7686" width="6.140625" customWidth="1"/>
    <col min="7687" max="7687" width="11.140625" customWidth="1"/>
    <col min="7688" max="7688" width="21.42578125" customWidth="1"/>
    <col min="7690" max="7690" width="12.42578125" bestFit="1" customWidth="1"/>
    <col min="7937" max="7937" width="5.140625" customWidth="1"/>
    <col min="7938" max="7938" width="54.28515625" customWidth="1"/>
    <col min="7939" max="7939" width="12.85546875" customWidth="1"/>
    <col min="7940" max="7940" width="5.5703125" customWidth="1"/>
    <col min="7941" max="7941" width="10.28515625" customWidth="1"/>
    <col min="7942" max="7942" width="6.140625" customWidth="1"/>
    <col min="7943" max="7943" width="11.140625" customWidth="1"/>
    <col min="7944" max="7944" width="21.42578125" customWidth="1"/>
    <col min="7946" max="7946" width="12.42578125" bestFit="1" customWidth="1"/>
    <col min="8193" max="8193" width="5.140625" customWidth="1"/>
    <col min="8194" max="8194" width="54.28515625" customWidth="1"/>
    <col min="8195" max="8195" width="12.85546875" customWidth="1"/>
    <col min="8196" max="8196" width="5.5703125" customWidth="1"/>
    <col min="8197" max="8197" width="10.28515625" customWidth="1"/>
    <col min="8198" max="8198" width="6.140625" customWidth="1"/>
    <col min="8199" max="8199" width="11.140625" customWidth="1"/>
    <col min="8200" max="8200" width="21.42578125" customWidth="1"/>
    <col min="8202" max="8202" width="12.42578125" bestFit="1" customWidth="1"/>
    <col min="8449" max="8449" width="5.140625" customWidth="1"/>
    <col min="8450" max="8450" width="54.28515625" customWidth="1"/>
    <col min="8451" max="8451" width="12.85546875" customWidth="1"/>
    <col min="8452" max="8452" width="5.5703125" customWidth="1"/>
    <col min="8453" max="8453" width="10.28515625" customWidth="1"/>
    <col min="8454" max="8454" width="6.140625" customWidth="1"/>
    <col min="8455" max="8455" width="11.140625" customWidth="1"/>
    <col min="8456" max="8456" width="21.42578125" customWidth="1"/>
    <col min="8458" max="8458" width="12.42578125" bestFit="1" customWidth="1"/>
    <col min="8705" max="8705" width="5.140625" customWidth="1"/>
    <col min="8706" max="8706" width="54.28515625" customWidth="1"/>
    <col min="8707" max="8707" width="12.85546875" customWidth="1"/>
    <col min="8708" max="8708" width="5.5703125" customWidth="1"/>
    <col min="8709" max="8709" width="10.28515625" customWidth="1"/>
    <col min="8710" max="8710" width="6.140625" customWidth="1"/>
    <col min="8711" max="8711" width="11.140625" customWidth="1"/>
    <col min="8712" max="8712" width="21.42578125" customWidth="1"/>
    <col min="8714" max="8714" width="12.42578125" bestFit="1" customWidth="1"/>
    <col min="8961" max="8961" width="5.140625" customWidth="1"/>
    <col min="8962" max="8962" width="54.28515625" customWidth="1"/>
    <col min="8963" max="8963" width="12.85546875" customWidth="1"/>
    <col min="8964" max="8964" width="5.5703125" customWidth="1"/>
    <col min="8965" max="8965" width="10.28515625" customWidth="1"/>
    <col min="8966" max="8966" width="6.140625" customWidth="1"/>
    <col min="8967" max="8967" width="11.140625" customWidth="1"/>
    <col min="8968" max="8968" width="21.42578125" customWidth="1"/>
    <col min="8970" max="8970" width="12.42578125" bestFit="1" customWidth="1"/>
    <col min="9217" max="9217" width="5.140625" customWidth="1"/>
    <col min="9218" max="9218" width="54.28515625" customWidth="1"/>
    <col min="9219" max="9219" width="12.85546875" customWidth="1"/>
    <col min="9220" max="9220" width="5.5703125" customWidth="1"/>
    <col min="9221" max="9221" width="10.28515625" customWidth="1"/>
    <col min="9222" max="9222" width="6.140625" customWidth="1"/>
    <col min="9223" max="9223" width="11.140625" customWidth="1"/>
    <col min="9224" max="9224" width="21.42578125" customWidth="1"/>
    <col min="9226" max="9226" width="12.42578125" bestFit="1" customWidth="1"/>
    <col min="9473" max="9473" width="5.140625" customWidth="1"/>
    <col min="9474" max="9474" width="54.28515625" customWidth="1"/>
    <col min="9475" max="9475" width="12.85546875" customWidth="1"/>
    <col min="9476" max="9476" width="5.5703125" customWidth="1"/>
    <col min="9477" max="9477" width="10.28515625" customWidth="1"/>
    <col min="9478" max="9478" width="6.140625" customWidth="1"/>
    <col min="9479" max="9479" width="11.140625" customWidth="1"/>
    <col min="9480" max="9480" width="21.42578125" customWidth="1"/>
    <col min="9482" max="9482" width="12.42578125" bestFit="1" customWidth="1"/>
    <col min="9729" max="9729" width="5.140625" customWidth="1"/>
    <col min="9730" max="9730" width="54.28515625" customWidth="1"/>
    <col min="9731" max="9731" width="12.85546875" customWidth="1"/>
    <col min="9732" max="9732" width="5.5703125" customWidth="1"/>
    <col min="9733" max="9733" width="10.28515625" customWidth="1"/>
    <col min="9734" max="9734" width="6.140625" customWidth="1"/>
    <col min="9735" max="9735" width="11.140625" customWidth="1"/>
    <col min="9736" max="9736" width="21.42578125" customWidth="1"/>
    <col min="9738" max="9738" width="12.42578125" bestFit="1" customWidth="1"/>
    <col min="9985" max="9985" width="5.140625" customWidth="1"/>
    <col min="9986" max="9986" width="54.28515625" customWidth="1"/>
    <col min="9987" max="9987" width="12.85546875" customWidth="1"/>
    <col min="9988" max="9988" width="5.5703125" customWidth="1"/>
    <col min="9989" max="9989" width="10.28515625" customWidth="1"/>
    <col min="9990" max="9990" width="6.140625" customWidth="1"/>
    <col min="9991" max="9991" width="11.140625" customWidth="1"/>
    <col min="9992" max="9992" width="21.42578125" customWidth="1"/>
    <col min="9994" max="9994" width="12.42578125" bestFit="1" customWidth="1"/>
    <col min="10241" max="10241" width="5.140625" customWidth="1"/>
    <col min="10242" max="10242" width="54.28515625" customWidth="1"/>
    <col min="10243" max="10243" width="12.85546875" customWidth="1"/>
    <col min="10244" max="10244" width="5.5703125" customWidth="1"/>
    <col min="10245" max="10245" width="10.28515625" customWidth="1"/>
    <col min="10246" max="10246" width="6.140625" customWidth="1"/>
    <col min="10247" max="10247" width="11.140625" customWidth="1"/>
    <col min="10248" max="10248" width="21.42578125" customWidth="1"/>
    <col min="10250" max="10250" width="12.42578125" bestFit="1" customWidth="1"/>
    <col min="10497" max="10497" width="5.140625" customWidth="1"/>
    <col min="10498" max="10498" width="54.28515625" customWidth="1"/>
    <col min="10499" max="10499" width="12.85546875" customWidth="1"/>
    <col min="10500" max="10500" width="5.5703125" customWidth="1"/>
    <col min="10501" max="10501" width="10.28515625" customWidth="1"/>
    <col min="10502" max="10502" width="6.140625" customWidth="1"/>
    <col min="10503" max="10503" width="11.140625" customWidth="1"/>
    <col min="10504" max="10504" width="21.42578125" customWidth="1"/>
    <col min="10506" max="10506" width="12.42578125" bestFit="1" customWidth="1"/>
    <col min="10753" max="10753" width="5.140625" customWidth="1"/>
    <col min="10754" max="10754" width="54.28515625" customWidth="1"/>
    <col min="10755" max="10755" width="12.85546875" customWidth="1"/>
    <col min="10756" max="10756" width="5.5703125" customWidth="1"/>
    <col min="10757" max="10757" width="10.28515625" customWidth="1"/>
    <col min="10758" max="10758" width="6.140625" customWidth="1"/>
    <col min="10759" max="10759" width="11.140625" customWidth="1"/>
    <col min="10760" max="10760" width="21.42578125" customWidth="1"/>
    <col min="10762" max="10762" width="12.42578125" bestFit="1" customWidth="1"/>
    <col min="11009" max="11009" width="5.140625" customWidth="1"/>
    <col min="11010" max="11010" width="54.28515625" customWidth="1"/>
    <col min="11011" max="11011" width="12.85546875" customWidth="1"/>
    <col min="11012" max="11012" width="5.5703125" customWidth="1"/>
    <col min="11013" max="11013" width="10.28515625" customWidth="1"/>
    <col min="11014" max="11014" width="6.140625" customWidth="1"/>
    <col min="11015" max="11015" width="11.140625" customWidth="1"/>
    <col min="11016" max="11016" width="21.42578125" customWidth="1"/>
    <col min="11018" max="11018" width="12.42578125" bestFit="1" customWidth="1"/>
    <col min="11265" max="11265" width="5.140625" customWidth="1"/>
    <col min="11266" max="11266" width="54.28515625" customWidth="1"/>
    <col min="11267" max="11267" width="12.85546875" customWidth="1"/>
    <col min="11268" max="11268" width="5.5703125" customWidth="1"/>
    <col min="11269" max="11269" width="10.28515625" customWidth="1"/>
    <col min="11270" max="11270" width="6.140625" customWidth="1"/>
    <col min="11271" max="11271" width="11.140625" customWidth="1"/>
    <col min="11272" max="11272" width="21.42578125" customWidth="1"/>
    <col min="11274" max="11274" width="12.42578125" bestFit="1" customWidth="1"/>
    <col min="11521" max="11521" width="5.140625" customWidth="1"/>
    <col min="11522" max="11522" width="54.28515625" customWidth="1"/>
    <col min="11523" max="11523" width="12.85546875" customWidth="1"/>
    <col min="11524" max="11524" width="5.5703125" customWidth="1"/>
    <col min="11525" max="11525" width="10.28515625" customWidth="1"/>
    <col min="11526" max="11526" width="6.140625" customWidth="1"/>
    <col min="11527" max="11527" width="11.140625" customWidth="1"/>
    <col min="11528" max="11528" width="21.42578125" customWidth="1"/>
    <col min="11530" max="11530" width="12.42578125" bestFit="1" customWidth="1"/>
    <col min="11777" max="11777" width="5.140625" customWidth="1"/>
    <col min="11778" max="11778" width="54.28515625" customWidth="1"/>
    <col min="11779" max="11779" width="12.85546875" customWidth="1"/>
    <col min="11780" max="11780" width="5.5703125" customWidth="1"/>
    <col min="11781" max="11781" width="10.28515625" customWidth="1"/>
    <col min="11782" max="11782" width="6.140625" customWidth="1"/>
    <col min="11783" max="11783" width="11.140625" customWidth="1"/>
    <col min="11784" max="11784" width="21.42578125" customWidth="1"/>
    <col min="11786" max="11786" width="12.42578125" bestFit="1" customWidth="1"/>
    <col min="12033" max="12033" width="5.140625" customWidth="1"/>
    <col min="12034" max="12034" width="54.28515625" customWidth="1"/>
    <col min="12035" max="12035" width="12.85546875" customWidth="1"/>
    <col min="12036" max="12036" width="5.5703125" customWidth="1"/>
    <col min="12037" max="12037" width="10.28515625" customWidth="1"/>
    <col min="12038" max="12038" width="6.140625" customWidth="1"/>
    <col min="12039" max="12039" width="11.140625" customWidth="1"/>
    <col min="12040" max="12040" width="21.42578125" customWidth="1"/>
    <col min="12042" max="12042" width="12.42578125" bestFit="1" customWidth="1"/>
    <col min="12289" max="12289" width="5.140625" customWidth="1"/>
    <col min="12290" max="12290" width="54.28515625" customWidth="1"/>
    <col min="12291" max="12291" width="12.85546875" customWidth="1"/>
    <col min="12292" max="12292" width="5.5703125" customWidth="1"/>
    <col min="12293" max="12293" width="10.28515625" customWidth="1"/>
    <col min="12294" max="12294" width="6.140625" customWidth="1"/>
    <col min="12295" max="12295" width="11.140625" customWidth="1"/>
    <col min="12296" max="12296" width="21.42578125" customWidth="1"/>
    <col min="12298" max="12298" width="12.42578125" bestFit="1" customWidth="1"/>
    <col min="12545" max="12545" width="5.140625" customWidth="1"/>
    <col min="12546" max="12546" width="54.28515625" customWidth="1"/>
    <col min="12547" max="12547" width="12.85546875" customWidth="1"/>
    <col min="12548" max="12548" width="5.5703125" customWidth="1"/>
    <col min="12549" max="12549" width="10.28515625" customWidth="1"/>
    <col min="12550" max="12550" width="6.140625" customWidth="1"/>
    <col min="12551" max="12551" width="11.140625" customWidth="1"/>
    <col min="12552" max="12552" width="21.42578125" customWidth="1"/>
    <col min="12554" max="12554" width="12.42578125" bestFit="1" customWidth="1"/>
    <col min="12801" max="12801" width="5.140625" customWidth="1"/>
    <col min="12802" max="12802" width="54.28515625" customWidth="1"/>
    <col min="12803" max="12803" width="12.85546875" customWidth="1"/>
    <col min="12804" max="12804" width="5.5703125" customWidth="1"/>
    <col min="12805" max="12805" width="10.28515625" customWidth="1"/>
    <col min="12806" max="12806" width="6.140625" customWidth="1"/>
    <col min="12807" max="12807" width="11.140625" customWidth="1"/>
    <col min="12808" max="12808" width="21.42578125" customWidth="1"/>
    <col min="12810" max="12810" width="12.42578125" bestFit="1" customWidth="1"/>
    <col min="13057" max="13057" width="5.140625" customWidth="1"/>
    <col min="13058" max="13058" width="54.28515625" customWidth="1"/>
    <col min="13059" max="13059" width="12.85546875" customWidth="1"/>
    <col min="13060" max="13060" width="5.5703125" customWidth="1"/>
    <col min="13061" max="13061" width="10.28515625" customWidth="1"/>
    <col min="13062" max="13062" width="6.140625" customWidth="1"/>
    <col min="13063" max="13063" width="11.140625" customWidth="1"/>
    <col min="13064" max="13064" width="21.42578125" customWidth="1"/>
    <col min="13066" max="13066" width="12.42578125" bestFit="1" customWidth="1"/>
    <col min="13313" max="13313" width="5.140625" customWidth="1"/>
    <col min="13314" max="13314" width="54.28515625" customWidth="1"/>
    <col min="13315" max="13315" width="12.85546875" customWidth="1"/>
    <col min="13316" max="13316" width="5.5703125" customWidth="1"/>
    <col min="13317" max="13317" width="10.28515625" customWidth="1"/>
    <col min="13318" max="13318" width="6.140625" customWidth="1"/>
    <col min="13319" max="13319" width="11.140625" customWidth="1"/>
    <col min="13320" max="13320" width="21.42578125" customWidth="1"/>
    <col min="13322" max="13322" width="12.42578125" bestFit="1" customWidth="1"/>
    <col min="13569" max="13569" width="5.140625" customWidth="1"/>
    <col min="13570" max="13570" width="54.28515625" customWidth="1"/>
    <col min="13571" max="13571" width="12.85546875" customWidth="1"/>
    <col min="13572" max="13572" width="5.5703125" customWidth="1"/>
    <col min="13573" max="13573" width="10.28515625" customWidth="1"/>
    <col min="13574" max="13574" width="6.140625" customWidth="1"/>
    <col min="13575" max="13575" width="11.140625" customWidth="1"/>
    <col min="13576" max="13576" width="21.42578125" customWidth="1"/>
    <col min="13578" max="13578" width="12.42578125" bestFit="1" customWidth="1"/>
    <col min="13825" max="13825" width="5.140625" customWidth="1"/>
    <col min="13826" max="13826" width="54.28515625" customWidth="1"/>
    <col min="13827" max="13827" width="12.85546875" customWidth="1"/>
    <col min="13828" max="13828" width="5.5703125" customWidth="1"/>
    <col min="13829" max="13829" width="10.28515625" customWidth="1"/>
    <col min="13830" max="13830" width="6.140625" customWidth="1"/>
    <col min="13831" max="13831" width="11.140625" customWidth="1"/>
    <col min="13832" max="13832" width="21.42578125" customWidth="1"/>
    <col min="13834" max="13834" width="12.42578125" bestFit="1" customWidth="1"/>
    <col min="14081" max="14081" width="5.140625" customWidth="1"/>
    <col min="14082" max="14082" width="54.28515625" customWidth="1"/>
    <col min="14083" max="14083" width="12.85546875" customWidth="1"/>
    <col min="14084" max="14084" width="5.5703125" customWidth="1"/>
    <col min="14085" max="14085" width="10.28515625" customWidth="1"/>
    <col min="14086" max="14086" width="6.140625" customWidth="1"/>
    <col min="14087" max="14087" width="11.140625" customWidth="1"/>
    <col min="14088" max="14088" width="21.42578125" customWidth="1"/>
    <col min="14090" max="14090" width="12.42578125" bestFit="1" customWidth="1"/>
    <col min="14337" max="14337" width="5.140625" customWidth="1"/>
    <col min="14338" max="14338" width="54.28515625" customWidth="1"/>
    <col min="14339" max="14339" width="12.85546875" customWidth="1"/>
    <col min="14340" max="14340" width="5.5703125" customWidth="1"/>
    <col min="14341" max="14341" width="10.28515625" customWidth="1"/>
    <col min="14342" max="14342" width="6.140625" customWidth="1"/>
    <col min="14343" max="14343" width="11.140625" customWidth="1"/>
    <col min="14344" max="14344" width="21.42578125" customWidth="1"/>
    <col min="14346" max="14346" width="12.42578125" bestFit="1" customWidth="1"/>
    <col min="14593" max="14593" width="5.140625" customWidth="1"/>
    <col min="14594" max="14594" width="54.28515625" customWidth="1"/>
    <col min="14595" max="14595" width="12.85546875" customWidth="1"/>
    <col min="14596" max="14596" width="5.5703125" customWidth="1"/>
    <col min="14597" max="14597" width="10.28515625" customWidth="1"/>
    <col min="14598" max="14598" width="6.140625" customWidth="1"/>
    <col min="14599" max="14599" width="11.140625" customWidth="1"/>
    <col min="14600" max="14600" width="21.42578125" customWidth="1"/>
    <col min="14602" max="14602" width="12.42578125" bestFit="1" customWidth="1"/>
    <col min="14849" max="14849" width="5.140625" customWidth="1"/>
    <col min="14850" max="14850" width="54.28515625" customWidth="1"/>
    <col min="14851" max="14851" width="12.85546875" customWidth="1"/>
    <col min="14852" max="14852" width="5.5703125" customWidth="1"/>
    <col min="14853" max="14853" width="10.28515625" customWidth="1"/>
    <col min="14854" max="14854" width="6.140625" customWidth="1"/>
    <col min="14855" max="14855" width="11.140625" customWidth="1"/>
    <col min="14856" max="14856" width="21.42578125" customWidth="1"/>
    <col min="14858" max="14858" width="12.42578125" bestFit="1" customWidth="1"/>
    <col min="15105" max="15105" width="5.140625" customWidth="1"/>
    <col min="15106" max="15106" width="54.28515625" customWidth="1"/>
    <col min="15107" max="15107" width="12.85546875" customWidth="1"/>
    <col min="15108" max="15108" width="5.5703125" customWidth="1"/>
    <col min="15109" max="15109" width="10.28515625" customWidth="1"/>
    <col min="15110" max="15110" width="6.140625" customWidth="1"/>
    <col min="15111" max="15111" width="11.140625" customWidth="1"/>
    <col min="15112" max="15112" width="21.42578125" customWidth="1"/>
    <col min="15114" max="15114" width="12.42578125" bestFit="1" customWidth="1"/>
    <col min="15361" max="15361" width="5.140625" customWidth="1"/>
    <col min="15362" max="15362" width="54.28515625" customWidth="1"/>
    <col min="15363" max="15363" width="12.85546875" customWidth="1"/>
    <col min="15364" max="15364" width="5.5703125" customWidth="1"/>
    <col min="15365" max="15365" width="10.28515625" customWidth="1"/>
    <col min="15366" max="15366" width="6.140625" customWidth="1"/>
    <col min="15367" max="15367" width="11.140625" customWidth="1"/>
    <col min="15368" max="15368" width="21.42578125" customWidth="1"/>
    <col min="15370" max="15370" width="12.42578125" bestFit="1" customWidth="1"/>
    <col min="15617" max="15617" width="5.140625" customWidth="1"/>
    <col min="15618" max="15618" width="54.28515625" customWidth="1"/>
    <col min="15619" max="15619" width="12.85546875" customWidth="1"/>
    <col min="15620" max="15620" width="5.5703125" customWidth="1"/>
    <col min="15621" max="15621" width="10.28515625" customWidth="1"/>
    <col min="15622" max="15622" width="6.140625" customWidth="1"/>
    <col min="15623" max="15623" width="11.140625" customWidth="1"/>
    <col min="15624" max="15624" width="21.42578125" customWidth="1"/>
    <col min="15626" max="15626" width="12.42578125" bestFit="1" customWidth="1"/>
    <col min="15873" max="15873" width="5.140625" customWidth="1"/>
    <col min="15874" max="15874" width="54.28515625" customWidth="1"/>
    <col min="15875" max="15875" width="12.85546875" customWidth="1"/>
    <col min="15876" max="15876" width="5.5703125" customWidth="1"/>
    <col min="15877" max="15877" width="10.28515625" customWidth="1"/>
    <col min="15878" max="15878" width="6.140625" customWidth="1"/>
    <col min="15879" max="15879" width="11.140625" customWidth="1"/>
    <col min="15880" max="15880" width="21.42578125" customWidth="1"/>
    <col min="15882" max="15882" width="12.42578125" bestFit="1" customWidth="1"/>
    <col min="16129" max="16129" width="5.140625" customWidth="1"/>
    <col min="16130" max="16130" width="54.28515625" customWidth="1"/>
    <col min="16131" max="16131" width="12.85546875" customWidth="1"/>
    <col min="16132" max="16132" width="5.5703125" customWidth="1"/>
    <col min="16133" max="16133" width="10.28515625" customWidth="1"/>
    <col min="16134" max="16134" width="6.140625" customWidth="1"/>
    <col min="16135" max="16135" width="11.140625" customWidth="1"/>
    <col min="16136" max="16136" width="21.42578125" customWidth="1"/>
    <col min="16138" max="16138" width="12.42578125" bestFit="1" customWidth="1"/>
  </cols>
  <sheetData>
    <row r="1" spans="1:9" ht="18" x14ac:dyDescent="0.25">
      <c r="B1" s="979" t="s">
        <v>1513</v>
      </c>
      <c r="C1" s="979"/>
      <c r="D1" s="979"/>
      <c r="E1" s="1"/>
      <c r="F1" s="1"/>
      <c r="G1" s="1"/>
    </row>
    <row r="2" spans="1:9" ht="15.75" x14ac:dyDescent="0.25">
      <c r="B2" s="1073" t="s">
        <v>1514</v>
      </c>
      <c r="C2" s="1073"/>
      <c r="D2" s="1073"/>
      <c r="E2" s="172"/>
      <c r="F2" s="1069" t="s">
        <v>1968</v>
      </c>
      <c r="G2" s="1069"/>
    </row>
    <row r="3" spans="1:9" ht="13.5" customHeight="1" x14ac:dyDescent="0.2">
      <c r="A3"/>
      <c r="B3"/>
      <c r="D3"/>
    </row>
    <row r="4" spans="1:9" ht="15" x14ac:dyDescent="0.25">
      <c r="A4" s="1074" t="s">
        <v>1515</v>
      </c>
      <c r="B4" s="1074"/>
      <c r="C4" s="1074"/>
      <c r="D4" s="1074"/>
      <c r="E4" s="789"/>
      <c r="F4" s="789"/>
      <c r="G4" s="789"/>
    </row>
    <row r="5" spans="1:9" x14ac:dyDescent="0.2">
      <c r="G5" s="21"/>
    </row>
    <row r="6" spans="1:9" ht="30" customHeight="1" x14ac:dyDescent="0.2">
      <c r="A6" s="40" t="s">
        <v>0</v>
      </c>
      <c r="B6" s="40" t="s">
        <v>1</v>
      </c>
      <c r="C6" s="40" t="s">
        <v>1169</v>
      </c>
      <c r="D6" s="40" t="s">
        <v>2</v>
      </c>
      <c r="E6" s="787" t="s">
        <v>4</v>
      </c>
      <c r="F6" s="787" t="s">
        <v>1467</v>
      </c>
      <c r="G6" s="787" t="s">
        <v>1189</v>
      </c>
    </row>
    <row r="7" spans="1:9" ht="15" x14ac:dyDescent="0.25">
      <c r="A7" s="51">
        <v>1</v>
      </c>
      <c r="B7" s="173">
        <v>2</v>
      </c>
      <c r="C7" s="51">
        <v>3</v>
      </c>
      <c r="D7" s="173">
        <v>4</v>
      </c>
      <c r="E7" s="790">
        <v>5</v>
      </c>
      <c r="F7" s="173">
        <v>6</v>
      </c>
      <c r="G7" s="790">
        <v>7</v>
      </c>
    </row>
    <row r="8" spans="1:9" ht="30.75" customHeight="1" x14ac:dyDescent="0.2">
      <c r="A8" s="245">
        <v>1</v>
      </c>
      <c r="B8" s="252" t="s">
        <v>1516</v>
      </c>
      <c r="C8" s="440">
        <v>7130601958</v>
      </c>
      <c r="D8" s="245" t="s">
        <v>10</v>
      </c>
      <c r="E8" s="155">
        <f>VLOOKUP(C8,'SOR RATE 2025-26'!A:D,4,0)/1000</f>
        <v>57.234720000000003</v>
      </c>
      <c r="F8" s="245">
        <v>594</v>
      </c>
      <c r="G8" s="156">
        <f t="shared" ref="G8:G12" si="0">F8*E8</f>
        <v>33997.42368</v>
      </c>
    </row>
    <row r="9" spans="1:9" ht="30.75" customHeight="1" x14ac:dyDescent="0.2">
      <c r="A9" s="245">
        <v>2</v>
      </c>
      <c r="B9" s="44" t="s">
        <v>1484</v>
      </c>
      <c r="C9" s="440">
        <v>7130601965</v>
      </c>
      <c r="D9" s="245" t="s">
        <v>10</v>
      </c>
      <c r="E9" s="155">
        <f>VLOOKUP(C9,'SOR RATE 2025-26'!A:D,4,0)/1000</f>
        <v>56.821719999999999</v>
      </c>
      <c r="F9" s="245">
        <v>816</v>
      </c>
      <c r="G9" s="156">
        <f t="shared" si="0"/>
        <v>46366.523520000002</v>
      </c>
      <c r="H9" s="679"/>
    </row>
    <row r="10" spans="1:9" ht="18.75" customHeight="1" x14ac:dyDescent="0.2">
      <c r="A10" s="243">
        <v>3</v>
      </c>
      <c r="B10" s="252" t="s">
        <v>1517</v>
      </c>
      <c r="C10" s="440">
        <v>7130810684</v>
      </c>
      <c r="D10" s="243" t="s">
        <v>17</v>
      </c>
      <c r="E10" s="155">
        <f>VLOOKUP(C10,'SOR RATE 2025-26'!A:D,4,0)</f>
        <v>10036.34</v>
      </c>
      <c r="F10" s="243">
        <v>6</v>
      </c>
      <c r="G10" s="156">
        <f t="shared" si="0"/>
        <v>60218.04</v>
      </c>
    </row>
    <row r="11" spans="1:9" ht="35.25" customHeight="1" x14ac:dyDescent="0.2">
      <c r="A11" s="251">
        <v>4</v>
      </c>
      <c r="B11" s="252" t="s">
        <v>1286</v>
      </c>
      <c r="C11" s="440">
        <v>7130810006</v>
      </c>
      <c r="D11" s="243" t="s">
        <v>17</v>
      </c>
      <c r="E11" s="155">
        <f>VLOOKUP(C11,'SOR RATE 2025-26'!A:D,4,0)</f>
        <v>8079.4</v>
      </c>
      <c r="F11" s="243">
        <v>2</v>
      </c>
      <c r="G11" s="156">
        <f t="shared" si="0"/>
        <v>16158.8</v>
      </c>
      <c r="H11" s="679"/>
    </row>
    <row r="12" spans="1:9" ht="18.75" customHeight="1" x14ac:dyDescent="0.2">
      <c r="A12" s="251">
        <v>5</v>
      </c>
      <c r="B12" s="252" t="s">
        <v>1532</v>
      </c>
      <c r="C12" s="245">
        <v>7130810692</v>
      </c>
      <c r="D12" s="243" t="s">
        <v>7</v>
      </c>
      <c r="E12" s="155">
        <f>VLOOKUP(C12,'SOR RATE 2025-26'!A:D,4,0)</f>
        <v>371.1</v>
      </c>
      <c r="F12" s="243">
        <v>15</v>
      </c>
      <c r="G12" s="156">
        <f t="shared" si="0"/>
        <v>5566.5</v>
      </c>
      <c r="H12" s="679"/>
    </row>
    <row r="13" spans="1:9" ht="18.75" customHeight="1" x14ac:dyDescent="0.2">
      <c r="A13" s="251">
        <v>6</v>
      </c>
      <c r="B13" s="252" t="s">
        <v>408</v>
      </c>
      <c r="C13" s="245">
        <v>7130810624</v>
      </c>
      <c r="D13" s="243" t="s">
        <v>24</v>
      </c>
      <c r="E13" s="155">
        <f>VLOOKUP(C13,'SOR RATE 2025-26'!A:D,4,0)</f>
        <v>103.11</v>
      </c>
      <c r="F13" s="243">
        <v>48</v>
      </c>
      <c r="G13" s="156">
        <f>F13*E13</f>
        <v>4949.28</v>
      </c>
      <c r="H13" s="679"/>
    </row>
    <row r="14" spans="1:9" ht="32.25" customHeight="1" x14ac:dyDescent="0.2">
      <c r="A14" s="1075">
        <v>7</v>
      </c>
      <c r="B14" s="445" t="s">
        <v>1518</v>
      </c>
      <c r="C14" s="440"/>
      <c r="D14" s="245" t="s">
        <v>17</v>
      </c>
      <c r="E14" s="155"/>
      <c r="F14" s="787">
        <v>24</v>
      </c>
      <c r="G14" s="156"/>
    </row>
    <row r="15" spans="1:9" ht="17.25" customHeight="1" x14ac:dyDescent="0.2">
      <c r="A15" s="1076"/>
      <c r="B15" s="252" t="s">
        <v>1519</v>
      </c>
      <c r="C15" s="440">
        <v>7130820013</v>
      </c>
      <c r="D15" s="245" t="s">
        <v>6</v>
      </c>
      <c r="E15" s="155">
        <f>VLOOKUP(C15,'SOR RATE 2025-26'!A:D,4,0)</f>
        <v>209.57</v>
      </c>
      <c r="F15" s="245">
        <v>24</v>
      </c>
      <c r="G15" s="156">
        <f t="shared" ref="G15:G33" si="1">F15*E15</f>
        <v>5029.68</v>
      </c>
      <c r="H15" s="74"/>
      <c r="I15" s="75"/>
    </row>
    <row r="16" spans="1:9" ht="17.25" customHeight="1" x14ac:dyDescent="0.2">
      <c r="A16" s="1063"/>
      <c r="B16" s="252" t="s">
        <v>1520</v>
      </c>
      <c r="C16" s="440">
        <v>7130820248</v>
      </c>
      <c r="D16" s="245" t="s">
        <v>14</v>
      </c>
      <c r="E16" s="155">
        <f>VLOOKUP(C16,'SOR RATE 2025-26'!A:D,4,0)</f>
        <v>329.72</v>
      </c>
      <c r="F16" s="245">
        <v>24</v>
      </c>
      <c r="G16" s="156">
        <f t="shared" si="1"/>
        <v>7913.2800000000007</v>
      </c>
    </row>
    <row r="17" spans="1:9" ht="18" customHeight="1" x14ac:dyDescent="0.2">
      <c r="A17" s="243">
        <v>8</v>
      </c>
      <c r="B17" s="252" t="s">
        <v>1521</v>
      </c>
      <c r="C17" s="440">
        <v>7131930752</v>
      </c>
      <c r="D17" s="243" t="s">
        <v>6</v>
      </c>
      <c r="E17" s="155">
        <f>VLOOKUP(C17,'SOR RATE 2025-26'!A:D,4,0)</f>
        <v>44624</v>
      </c>
      <c r="F17" s="243">
        <v>2</v>
      </c>
      <c r="G17" s="156">
        <f t="shared" si="1"/>
        <v>89248</v>
      </c>
      <c r="H17" s="74"/>
      <c r="I17" s="75"/>
    </row>
    <row r="18" spans="1:9" ht="18" customHeight="1" x14ac:dyDescent="0.2">
      <c r="A18" s="243">
        <v>9</v>
      </c>
      <c r="B18" s="244" t="s">
        <v>1535</v>
      </c>
      <c r="C18" s="440">
        <v>7131930321</v>
      </c>
      <c r="D18" s="245" t="s">
        <v>14</v>
      </c>
      <c r="E18" s="155">
        <f>VLOOKUP(C18,'SOR RATE 2025-26'!A:D,4,0)</f>
        <v>22318.6</v>
      </c>
      <c r="F18" s="243">
        <v>1</v>
      </c>
      <c r="G18" s="156">
        <f t="shared" si="1"/>
        <v>22318.6</v>
      </c>
      <c r="H18" s="679"/>
      <c r="I18" s="75"/>
    </row>
    <row r="19" spans="1:9" s="9" customFormat="1" ht="18" customHeight="1" x14ac:dyDescent="0.2">
      <c r="A19" s="243">
        <v>10</v>
      </c>
      <c r="B19" s="290" t="s">
        <v>1534</v>
      </c>
      <c r="C19" s="245">
        <v>7130600675</v>
      </c>
      <c r="D19" s="243" t="s">
        <v>10</v>
      </c>
      <c r="E19" s="155">
        <f>VLOOKUP(C19,'SOR RATE 2025-26'!A:D,4,0)/1000</f>
        <v>61.168800000000005</v>
      </c>
      <c r="F19" s="243">
        <v>78</v>
      </c>
      <c r="G19" s="156">
        <f t="shared" si="1"/>
        <v>4771.1664000000001</v>
      </c>
      <c r="H19" s="34"/>
      <c r="I19" s="75"/>
    </row>
    <row r="20" spans="1:9" ht="16.5" customHeight="1" x14ac:dyDescent="0.2">
      <c r="A20" s="243">
        <v>11</v>
      </c>
      <c r="B20" s="252" t="s">
        <v>1522</v>
      </c>
      <c r="C20" s="440">
        <v>7130830585</v>
      </c>
      <c r="D20" s="243" t="s">
        <v>6</v>
      </c>
      <c r="E20" s="155">
        <f>VLOOKUP(C20,'SOR RATE 2025-26'!A:D,4,0)</f>
        <v>360.25</v>
      </c>
      <c r="F20" s="243">
        <v>12</v>
      </c>
      <c r="G20" s="156">
        <f t="shared" si="1"/>
        <v>4323</v>
      </c>
    </row>
    <row r="21" spans="1:9" ht="16.5" customHeight="1" x14ac:dyDescent="0.2">
      <c r="A21" s="243">
        <v>12</v>
      </c>
      <c r="B21" s="252" t="s">
        <v>1523</v>
      </c>
      <c r="C21" s="440">
        <v>7130830585</v>
      </c>
      <c r="D21" s="243" t="s">
        <v>6</v>
      </c>
      <c r="E21" s="155">
        <f>VLOOKUP(C21,'SOR RATE 2025-26'!A:D,4,0)</f>
        <v>360.25</v>
      </c>
      <c r="F21" s="243">
        <v>6</v>
      </c>
      <c r="G21" s="156">
        <f t="shared" si="1"/>
        <v>2161.5</v>
      </c>
    </row>
    <row r="22" spans="1:9" ht="16.5" customHeight="1" x14ac:dyDescent="0.2">
      <c r="A22" s="243">
        <v>13</v>
      </c>
      <c r="B22" s="252" t="s">
        <v>1524</v>
      </c>
      <c r="C22" s="440">
        <v>7130830063</v>
      </c>
      <c r="D22" s="243" t="s">
        <v>9</v>
      </c>
      <c r="E22" s="155">
        <f>VLOOKUP(C22,'SOR RATE 2025-26'!A:D,4,0)/1000</f>
        <v>108.62907000000001</v>
      </c>
      <c r="F22" s="243">
        <v>50</v>
      </c>
      <c r="G22" s="156">
        <f t="shared" si="1"/>
        <v>5431.4535000000005</v>
      </c>
    </row>
    <row r="23" spans="1:9" ht="25.5" customHeight="1" x14ac:dyDescent="0.2">
      <c r="A23" s="251">
        <v>14</v>
      </c>
      <c r="B23" s="252" t="s">
        <v>1491</v>
      </c>
      <c r="C23" s="440">
        <v>7130200202</v>
      </c>
      <c r="D23" s="243" t="s">
        <v>25</v>
      </c>
      <c r="E23" s="155">
        <f>VLOOKUP(C23,'SOR RATE 2025-26'!A:D,4,0)</f>
        <v>2970.0000000000005</v>
      </c>
      <c r="F23" s="243">
        <f>(0.45*2)+(0.65*2)+(0.1*2)</f>
        <v>2.4000000000000004</v>
      </c>
      <c r="G23" s="156">
        <f t="shared" si="1"/>
        <v>7128.0000000000018</v>
      </c>
      <c r="H23" s="56" t="s">
        <v>18</v>
      </c>
      <c r="I23" s="54"/>
    </row>
    <row r="24" spans="1:9" ht="16.5" customHeight="1" x14ac:dyDescent="0.2">
      <c r="A24" s="251">
        <v>15</v>
      </c>
      <c r="B24" s="252" t="s">
        <v>1170</v>
      </c>
      <c r="C24" s="440">
        <v>7130820009</v>
      </c>
      <c r="D24" s="243" t="s">
        <v>14</v>
      </c>
      <c r="E24" s="155">
        <f>VLOOKUP(C24,'SOR RATE 2025-26'!A:D,4,0)</f>
        <v>296.99</v>
      </c>
      <c r="F24" s="243">
        <v>6</v>
      </c>
      <c r="G24" s="156">
        <f t="shared" si="1"/>
        <v>1781.94</v>
      </c>
    </row>
    <row r="25" spans="1:9" ht="16.5" customHeight="1" x14ac:dyDescent="0.2">
      <c r="A25" s="251">
        <v>16</v>
      </c>
      <c r="B25" s="263" t="s">
        <v>11</v>
      </c>
      <c r="C25" s="279">
        <v>7130211158</v>
      </c>
      <c r="D25" s="279" t="s">
        <v>12</v>
      </c>
      <c r="E25" s="155">
        <f>VLOOKUP(C25,'SOR RATE 2025-26'!A:D,4,0)</f>
        <v>184.42</v>
      </c>
      <c r="F25" s="243">
        <v>2</v>
      </c>
      <c r="G25" s="156">
        <f t="shared" si="1"/>
        <v>368.84</v>
      </c>
      <c r="H25" s="19"/>
    </row>
    <row r="26" spans="1:9" ht="16.5" customHeight="1" x14ac:dyDescent="0.2">
      <c r="A26" s="251">
        <v>17</v>
      </c>
      <c r="B26" s="263" t="s">
        <v>13</v>
      </c>
      <c r="C26" s="279">
        <v>7130210809</v>
      </c>
      <c r="D26" s="279" t="s">
        <v>12</v>
      </c>
      <c r="E26" s="155">
        <f>VLOOKUP(C26,'SOR RATE 2025-26'!A:D,4,0)</f>
        <v>412.07</v>
      </c>
      <c r="F26" s="243">
        <v>2</v>
      </c>
      <c r="G26" s="156">
        <f t="shared" si="1"/>
        <v>824.14</v>
      </c>
      <c r="H26" s="19"/>
    </row>
    <row r="27" spans="1:9" ht="16.5" customHeight="1" x14ac:dyDescent="0.2">
      <c r="A27" s="977">
        <v>18</v>
      </c>
      <c r="B27" s="445" t="s">
        <v>1503</v>
      </c>
      <c r="C27" s="440"/>
      <c r="D27" s="243" t="s">
        <v>10</v>
      </c>
      <c r="E27" s="155"/>
      <c r="F27" s="788">
        <f>SUM(F28:F33)</f>
        <v>40</v>
      </c>
      <c r="G27" s="156"/>
    </row>
    <row r="28" spans="1:9" ht="16.5" customHeight="1" x14ac:dyDescent="0.2">
      <c r="A28" s="978"/>
      <c r="B28" s="244" t="s">
        <v>1410</v>
      </c>
      <c r="C28" s="440">
        <v>7130620609</v>
      </c>
      <c r="D28" s="243" t="s">
        <v>10</v>
      </c>
      <c r="E28" s="155">
        <f>VLOOKUP(C28,'SOR RATE 2025-26'!A:D,4,0)</f>
        <v>87.55</v>
      </c>
      <c r="F28" s="243">
        <v>2</v>
      </c>
      <c r="G28" s="156">
        <f t="shared" si="1"/>
        <v>175.1</v>
      </c>
    </row>
    <row r="29" spans="1:9" ht="16.5" customHeight="1" x14ac:dyDescent="0.2">
      <c r="A29" s="978"/>
      <c r="B29" s="244" t="s">
        <v>1411</v>
      </c>
      <c r="C29" s="440">
        <v>7130620614</v>
      </c>
      <c r="D29" s="243" t="s">
        <v>10</v>
      </c>
      <c r="E29" s="155">
        <f>VLOOKUP(C29,'SOR RATE 2025-26'!A:D,4,0)</f>
        <v>86.09</v>
      </c>
      <c r="F29" s="243">
        <v>3</v>
      </c>
      <c r="G29" s="156">
        <f t="shared" si="1"/>
        <v>258.27</v>
      </c>
    </row>
    <row r="30" spans="1:9" ht="16.5" customHeight="1" x14ac:dyDescent="0.2">
      <c r="A30" s="978"/>
      <c r="B30" s="244" t="s">
        <v>1412</v>
      </c>
      <c r="C30" s="440">
        <v>7130620619</v>
      </c>
      <c r="D30" s="243" t="s">
        <v>10</v>
      </c>
      <c r="E30" s="155">
        <f>VLOOKUP(C30,'SOR RATE 2025-26'!A:D,4,0)</f>
        <v>86.09</v>
      </c>
      <c r="F30" s="243">
        <v>5</v>
      </c>
      <c r="G30" s="156">
        <f t="shared" si="1"/>
        <v>430.45000000000005</v>
      </c>
    </row>
    <row r="31" spans="1:9" ht="16.5" customHeight="1" x14ac:dyDescent="0.2">
      <c r="A31" s="978"/>
      <c r="B31" s="244" t="s">
        <v>1413</v>
      </c>
      <c r="C31" s="440">
        <v>7130620627</v>
      </c>
      <c r="D31" s="243" t="s">
        <v>10</v>
      </c>
      <c r="E31" s="155">
        <f>VLOOKUP(C31,'SOR RATE 2025-26'!A:D,4,0)</f>
        <v>84.63</v>
      </c>
      <c r="F31" s="243">
        <v>15</v>
      </c>
      <c r="G31" s="156">
        <f>F31*E31</f>
        <v>1269.4499999999998</v>
      </c>
    </row>
    <row r="32" spans="1:9" ht="16.5" customHeight="1" x14ac:dyDescent="0.2">
      <c r="A32" s="978"/>
      <c r="B32" s="244" t="s">
        <v>1414</v>
      </c>
      <c r="C32" s="245">
        <v>7130620631</v>
      </c>
      <c r="D32" s="243" t="s">
        <v>10</v>
      </c>
      <c r="E32" s="155">
        <f>VLOOKUP(C32,'SOR RATE 2025-26'!A:D,4,0)</f>
        <v>84.63</v>
      </c>
      <c r="F32" s="243">
        <v>10</v>
      </c>
      <c r="G32" s="156">
        <f t="shared" si="1"/>
        <v>846.3</v>
      </c>
    </row>
    <row r="33" spans="1:12" ht="16.5" customHeight="1" x14ac:dyDescent="0.2">
      <c r="A33" s="1011"/>
      <c r="B33" s="244" t="s">
        <v>1415</v>
      </c>
      <c r="C33" s="440">
        <v>7130620637</v>
      </c>
      <c r="D33" s="243" t="s">
        <v>10</v>
      </c>
      <c r="E33" s="155">
        <f>VLOOKUP(C33,'SOR RATE 2025-26'!A:D,4,0)</f>
        <v>84.63</v>
      </c>
      <c r="F33" s="243">
        <v>5</v>
      </c>
      <c r="G33" s="156">
        <f t="shared" si="1"/>
        <v>423.15</v>
      </c>
    </row>
    <row r="34" spans="1:12" ht="16.5" customHeight="1" x14ac:dyDescent="0.2">
      <c r="A34" s="216">
        <v>19</v>
      </c>
      <c r="B34" s="249" t="s">
        <v>19</v>
      </c>
      <c r="C34" s="216"/>
      <c r="D34" s="216"/>
      <c r="E34" s="155"/>
      <c r="F34" s="788"/>
      <c r="G34" s="250">
        <f>SUM(G8:G33)</f>
        <v>321958.88710000005</v>
      </c>
      <c r="H34" s="8"/>
      <c r="I34" s="6"/>
      <c r="J34" s="33"/>
    </row>
    <row r="35" spans="1:12" ht="16.5" customHeight="1" x14ac:dyDescent="0.2">
      <c r="A35" s="214">
        <v>20</v>
      </c>
      <c r="B35" s="249" t="s">
        <v>20</v>
      </c>
      <c r="C35" s="216"/>
      <c r="D35" s="216"/>
      <c r="E35" s="155"/>
      <c r="F35" s="788"/>
      <c r="G35" s="250">
        <f>G34/1.18</f>
        <v>272846.51449152548</v>
      </c>
      <c r="H35" s="34"/>
      <c r="I35" s="6"/>
    </row>
    <row r="36" spans="1:12" ht="27.75" customHeight="1" x14ac:dyDescent="0.2">
      <c r="A36" s="251">
        <v>21</v>
      </c>
      <c r="B36" s="247" t="s">
        <v>1855</v>
      </c>
      <c r="C36" s="434"/>
      <c r="D36" s="434"/>
      <c r="E36" s="680">
        <v>7.4999999999999997E-2</v>
      </c>
      <c r="F36" s="243"/>
      <c r="G36" s="155">
        <f>G35*E36</f>
        <v>20463.488586864409</v>
      </c>
      <c r="H36" s="178"/>
      <c r="I36" s="6"/>
    </row>
    <row r="37" spans="1:12" ht="16.5" customHeight="1" x14ac:dyDescent="0.2">
      <c r="A37" s="243">
        <v>22</v>
      </c>
      <c r="B37" s="252" t="s">
        <v>1525</v>
      </c>
      <c r="C37" s="457"/>
      <c r="D37" s="243" t="s">
        <v>6</v>
      </c>
      <c r="E37" s="155">
        <f>4907.82*1.029</f>
        <v>5050.1467799999991</v>
      </c>
      <c r="F37" s="243">
        <v>1</v>
      </c>
      <c r="G37" s="156">
        <f>F37*E37</f>
        <v>5050.1467799999991</v>
      </c>
      <c r="K37" s="57"/>
      <c r="L37" s="32"/>
    </row>
    <row r="38" spans="1:12" ht="18" customHeight="1" x14ac:dyDescent="0.25">
      <c r="A38" s="243">
        <v>23</v>
      </c>
      <c r="B38" s="252" t="s">
        <v>1526</v>
      </c>
      <c r="C38" s="243"/>
      <c r="D38" s="243"/>
      <c r="E38" s="155"/>
      <c r="F38" s="434"/>
      <c r="G38" s="155">
        <v>34624.400000000001</v>
      </c>
      <c r="H38" s="18"/>
      <c r="I38" s="18"/>
      <c r="K38" s="15"/>
    </row>
    <row r="39" spans="1:12" ht="18" customHeight="1" x14ac:dyDescent="0.25">
      <c r="A39" s="243">
        <v>24</v>
      </c>
      <c r="B39" s="458" t="s">
        <v>28</v>
      </c>
      <c r="C39" s="243"/>
      <c r="D39" s="243" t="s">
        <v>25</v>
      </c>
      <c r="E39" s="155">
        <f>719.45*1.029</f>
        <v>740.31404999999995</v>
      </c>
      <c r="F39" s="243">
        <v>2.4</v>
      </c>
      <c r="G39" s="155">
        <f>E39*F39</f>
        <v>1776.7537199999999</v>
      </c>
      <c r="H39" s="19"/>
      <c r="I39" s="18"/>
    </row>
    <row r="40" spans="1:12" ht="15" x14ac:dyDescent="0.2">
      <c r="A40" s="245">
        <v>25</v>
      </c>
      <c r="B40" s="252" t="s">
        <v>1837</v>
      </c>
      <c r="C40" s="245"/>
      <c r="D40" s="245"/>
      <c r="E40" s="155"/>
      <c r="F40" s="244"/>
      <c r="G40" s="155"/>
      <c r="H40" s="39"/>
      <c r="J40" s="32"/>
    </row>
    <row r="41" spans="1:12" ht="28.5" x14ac:dyDescent="0.2">
      <c r="A41" s="245" t="s">
        <v>1171</v>
      </c>
      <c r="B41" s="673" t="s">
        <v>1836</v>
      </c>
      <c r="C41" s="245"/>
      <c r="D41" s="245"/>
      <c r="E41" s="155">
        <v>0.02</v>
      </c>
      <c r="F41" s="244"/>
      <c r="G41" s="155">
        <f>G35*E41</f>
        <v>5456.9302898305095</v>
      </c>
      <c r="H41" s="39"/>
      <c r="J41" s="32"/>
    </row>
    <row r="42" spans="1:12" ht="42.75" customHeight="1" x14ac:dyDescent="0.2">
      <c r="A42" s="245">
        <v>26</v>
      </c>
      <c r="B42" s="247" t="s">
        <v>1856</v>
      </c>
      <c r="C42" s="245"/>
      <c r="D42" s="245"/>
      <c r="E42" s="155"/>
      <c r="F42" s="244"/>
      <c r="G42" s="155">
        <f>(G35+G36+G37+G38+G39+G41)*0.125</f>
        <v>42527.279233527552</v>
      </c>
      <c r="H42" s="35"/>
      <c r="J42" s="35"/>
    </row>
    <row r="43" spans="1:12" ht="30" x14ac:dyDescent="0.2">
      <c r="A43" s="40">
        <v>27</v>
      </c>
      <c r="B43" s="255" t="s">
        <v>1857</v>
      </c>
      <c r="C43" s="245"/>
      <c r="D43" s="245"/>
      <c r="E43" s="155"/>
      <c r="F43" s="244"/>
      <c r="G43" s="221">
        <f>G35+G36+G37+G38+G39+G41+G42</f>
        <v>382745.51310174796</v>
      </c>
      <c r="H43" s="12"/>
    </row>
    <row r="44" spans="1:12" ht="18" customHeight="1" x14ac:dyDescent="0.2">
      <c r="A44" s="245">
        <v>28</v>
      </c>
      <c r="B44" s="247" t="s">
        <v>1858</v>
      </c>
      <c r="C44" s="245"/>
      <c r="D44" s="245"/>
      <c r="E44" s="155">
        <v>0.09</v>
      </c>
      <c r="F44" s="244"/>
      <c r="G44" s="156">
        <f>G43*E44</f>
        <v>34447.096179157314</v>
      </c>
      <c r="H44" s="12"/>
    </row>
    <row r="45" spans="1:12" ht="17.25" customHeight="1" x14ac:dyDescent="0.2">
      <c r="A45" s="245">
        <v>29</v>
      </c>
      <c r="B45" s="247" t="s">
        <v>1859</v>
      </c>
      <c r="C45" s="245"/>
      <c r="D45" s="245"/>
      <c r="E45" s="155">
        <v>0.09</v>
      </c>
      <c r="F45" s="244"/>
      <c r="G45" s="156">
        <f>G43*E45</f>
        <v>34447.096179157314</v>
      </c>
      <c r="H45" s="20"/>
    </row>
    <row r="46" spans="1:12" ht="27" customHeight="1" x14ac:dyDescent="0.2">
      <c r="A46" s="243">
        <v>30</v>
      </c>
      <c r="B46" s="247" t="s">
        <v>1860</v>
      </c>
      <c r="C46" s="243"/>
      <c r="D46" s="243"/>
      <c r="E46" s="155"/>
      <c r="F46" s="434"/>
      <c r="G46" s="155">
        <f>G43+G44+G45</f>
        <v>451639.7054600626</v>
      </c>
    </row>
    <row r="47" spans="1:12" ht="17.25" customHeight="1" x14ac:dyDescent="0.2">
      <c r="A47" s="216">
        <v>31</v>
      </c>
      <c r="B47" s="255" t="s">
        <v>21</v>
      </c>
      <c r="C47" s="214"/>
      <c r="D47" s="214"/>
      <c r="E47" s="155"/>
      <c r="F47" s="459"/>
      <c r="G47" s="250">
        <f>ROUND(G46,0)</f>
        <v>451640</v>
      </c>
    </row>
    <row r="48" spans="1:12" ht="13.5" customHeight="1" x14ac:dyDescent="0.2">
      <c r="A48" s="118"/>
      <c r="B48" s="174"/>
      <c r="C48" s="175"/>
      <c r="D48" s="175"/>
      <c r="E48" s="176"/>
      <c r="F48" s="176"/>
      <c r="G48" s="177"/>
    </row>
    <row r="49" spans="1:8" ht="33" customHeight="1" x14ac:dyDescent="0.2">
      <c r="A49" s="681" t="s">
        <v>1788</v>
      </c>
      <c r="B49" s="1071" t="s">
        <v>1787</v>
      </c>
      <c r="C49" s="1072"/>
      <c r="D49" s="1072"/>
      <c r="E49" s="835"/>
      <c r="F49" s="835"/>
      <c r="G49" s="835"/>
      <c r="H49" s="141"/>
    </row>
    <row r="50" spans="1:8" ht="57.75" customHeight="1" x14ac:dyDescent="0.2">
      <c r="B50" s="1070" t="s">
        <v>2009</v>
      </c>
      <c r="C50" s="1070"/>
      <c r="D50" s="1070"/>
      <c r="E50" s="791"/>
      <c r="F50" s="791"/>
      <c r="G50" s="791"/>
    </row>
    <row r="51" spans="1:8" ht="15" x14ac:dyDescent="0.2">
      <c r="G51" s="16"/>
      <c r="H51" s="16"/>
    </row>
    <row r="52" spans="1:8" ht="15" x14ac:dyDescent="0.2">
      <c r="A52" s="16"/>
      <c r="B52" s="16"/>
      <c r="C52" s="16"/>
      <c r="D52" s="16"/>
      <c r="E52" s="16"/>
      <c r="G52" s="16"/>
      <c r="H52" s="16"/>
    </row>
    <row r="53" spans="1:8" ht="12.75" customHeight="1" x14ac:dyDescent="0.2">
      <c r="A53" s="16"/>
      <c r="B53" s="16"/>
      <c r="C53" s="16"/>
      <c r="D53" s="16"/>
      <c r="E53" s="16"/>
    </row>
  </sheetData>
  <mergeCells count="8">
    <mergeCell ref="F2:G2"/>
    <mergeCell ref="B50:D50"/>
    <mergeCell ref="B49:D49"/>
    <mergeCell ref="B1:D1"/>
    <mergeCell ref="B2:D2"/>
    <mergeCell ref="A4:D4"/>
    <mergeCell ref="A14:A16"/>
    <mergeCell ref="A27:A33"/>
  </mergeCells>
  <conditionalFormatting sqref="B34:B35">
    <cfRule type="cellIs" dxfId="5" priority="1" stopIfTrue="1" operator="equal">
      <formula>"?"</formula>
    </cfRule>
  </conditionalFormatting>
  <printOptions horizontalCentered="1"/>
  <pageMargins left="1.03" right="0.17" top="0.67" bottom="0.19" header="0.61" footer="0.16"/>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6"/>
  <sheetViews>
    <sheetView zoomScaleNormal="100" workbookViewId="0">
      <pane xSplit="3" ySplit="6" topLeftCell="D7" activePane="bottomRight" state="frozen"/>
      <selection activeCell="C43" sqref="C43"/>
      <selection pane="topRight" activeCell="C43" sqref="C43"/>
      <selection pane="bottomLeft" activeCell="C43" sqref="C43"/>
      <selection pane="bottomRight" activeCell="H28" sqref="H28"/>
    </sheetView>
  </sheetViews>
  <sheetFormatPr defaultRowHeight="12.75" x14ac:dyDescent="0.2"/>
  <cols>
    <col min="1" max="1" width="5.85546875" style="87" customWidth="1"/>
    <col min="2" max="2" width="3.5703125" customWidth="1"/>
    <col min="3" max="3" width="40.5703125" customWidth="1"/>
    <col min="4" max="4" width="12.5703125" customWidth="1"/>
    <col min="5" max="5" width="5.7109375" style="165" customWidth="1"/>
    <col min="6" max="6" width="11" customWidth="1"/>
    <col min="7" max="7" width="5" customWidth="1"/>
    <col min="8" max="8" width="11.7109375" customWidth="1"/>
    <col min="9" max="9" width="21.5703125" customWidth="1"/>
    <col min="10" max="10" width="9.85546875" customWidth="1"/>
    <col min="11" max="11" width="8.5703125" customWidth="1"/>
    <col min="12" max="12" width="50.5703125" bestFit="1" customWidth="1"/>
    <col min="13" max="13" width="14.28515625" customWidth="1"/>
    <col min="14" max="14" width="5.7109375" bestFit="1" customWidth="1"/>
    <col min="15" max="15" width="9.5703125" bestFit="1" customWidth="1"/>
    <col min="16" max="16" width="5.5703125" bestFit="1" customWidth="1"/>
    <col min="17" max="17" width="12.7109375" customWidth="1"/>
    <col min="19" max="19" width="25.140625" customWidth="1"/>
    <col min="257" max="257" width="5.85546875" customWidth="1"/>
    <col min="258" max="258" width="3.5703125" customWidth="1"/>
    <col min="259" max="259" width="40.5703125" customWidth="1"/>
    <col min="260" max="260" width="12.5703125" customWidth="1"/>
    <col min="261" max="261" width="5.7109375" customWidth="1"/>
    <col min="262" max="262" width="11" customWidth="1"/>
    <col min="263" max="263" width="5" customWidth="1"/>
    <col min="264" max="264" width="11.7109375" customWidth="1"/>
    <col min="265" max="265" width="21.5703125" customWidth="1"/>
    <col min="266" max="266" width="9.85546875" customWidth="1"/>
    <col min="267" max="267" width="8.5703125" customWidth="1"/>
    <col min="268" max="268" width="50.5703125" bestFit="1" customWidth="1"/>
    <col min="269" max="269" width="14.28515625" customWidth="1"/>
    <col min="270" max="270" width="5.7109375" bestFit="1" customWidth="1"/>
    <col min="271" max="271" width="9.5703125" bestFit="1" customWidth="1"/>
    <col min="272" max="272" width="5.5703125" bestFit="1" customWidth="1"/>
    <col min="273" max="273" width="12.7109375" customWidth="1"/>
    <col min="275" max="275" width="25.140625" customWidth="1"/>
    <col min="513" max="513" width="5.85546875" customWidth="1"/>
    <col min="514" max="514" width="3.5703125" customWidth="1"/>
    <col min="515" max="515" width="40.5703125" customWidth="1"/>
    <col min="516" max="516" width="12.5703125" customWidth="1"/>
    <col min="517" max="517" width="5.7109375" customWidth="1"/>
    <col min="518" max="518" width="11" customWidth="1"/>
    <col min="519" max="519" width="5" customWidth="1"/>
    <col min="520" max="520" width="11.7109375" customWidth="1"/>
    <col min="521" max="521" width="21.5703125" customWidth="1"/>
    <col min="522" max="522" width="9.85546875" customWidth="1"/>
    <col min="523" max="523" width="8.5703125" customWidth="1"/>
    <col min="524" max="524" width="50.5703125" bestFit="1" customWidth="1"/>
    <col min="525" max="525" width="14.28515625" customWidth="1"/>
    <col min="526" max="526" width="5.7109375" bestFit="1" customWidth="1"/>
    <col min="527" max="527" width="9.5703125" bestFit="1" customWidth="1"/>
    <col min="528" max="528" width="5.5703125" bestFit="1" customWidth="1"/>
    <col min="529" max="529" width="12.7109375" customWidth="1"/>
    <col min="531" max="531" width="25.140625" customWidth="1"/>
    <col min="769" max="769" width="5.85546875" customWidth="1"/>
    <col min="770" max="770" width="3.5703125" customWidth="1"/>
    <col min="771" max="771" width="40.5703125" customWidth="1"/>
    <col min="772" max="772" width="12.5703125" customWidth="1"/>
    <col min="773" max="773" width="5.7109375" customWidth="1"/>
    <col min="774" max="774" width="11" customWidth="1"/>
    <col min="775" max="775" width="5" customWidth="1"/>
    <col min="776" max="776" width="11.7109375" customWidth="1"/>
    <col min="777" max="777" width="21.5703125" customWidth="1"/>
    <col min="778" max="778" width="9.85546875" customWidth="1"/>
    <col min="779" max="779" width="8.5703125" customWidth="1"/>
    <col min="780" max="780" width="50.5703125" bestFit="1" customWidth="1"/>
    <col min="781" max="781" width="14.28515625" customWidth="1"/>
    <col min="782" max="782" width="5.7109375" bestFit="1" customWidth="1"/>
    <col min="783" max="783" width="9.5703125" bestFit="1" customWidth="1"/>
    <col min="784" max="784" width="5.5703125" bestFit="1" customWidth="1"/>
    <col min="785" max="785" width="12.7109375" customWidth="1"/>
    <col min="787" max="787" width="25.140625" customWidth="1"/>
    <col min="1025" max="1025" width="5.85546875" customWidth="1"/>
    <col min="1026" max="1026" width="3.5703125" customWidth="1"/>
    <col min="1027" max="1027" width="40.5703125" customWidth="1"/>
    <col min="1028" max="1028" width="12.5703125" customWidth="1"/>
    <col min="1029" max="1029" width="5.7109375" customWidth="1"/>
    <col min="1030" max="1030" width="11" customWidth="1"/>
    <col min="1031" max="1031" width="5" customWidth="1"/>
    <col min="1032" max="1032" width="11.7109375" customWidth="1"/>
    <col min="1033" max="1033" width="21.5703125" customWidth="1"/>
    <col min="1034" max="1034" width="9.85546875" customWidth="1"/>
    <col min="1035" max="1035" width="8.5703125" customWidth="1"/>
    <col min="1036" max="1036" width="50.5703125" bestFit="1" customWidth="1"/>
    <col min="1037" max="1037" width="14.28515625" customWidth="1"/>
    <col min="1038" max="1038" width="5.7109375" bestFit="1" customWidth="1"/>
    <col min="1039" max="1039" width="9.5703125" bestFit="1" customWidth="1"/>
    <col min="1040" max="1040" width="5.5703125" bestFit="1" customWidth="1"/>
    <col min="1041" max="1041" width="12.7109375" customWidth="1"/>
    <col min="1043" max="1043" width="25.140625" customWidth="1"/>
    <col min="1281" max="1281" width="5.85546875" customWidth="1"/>
    <col min="1282" max="1282" width="3.5703125" customWidth="1"/>
    <col min="1283" max="1283" width="40.5703125" customWidth="1"/>
    <col min="1284" max="1284" width="12.5703125" customWidth="1"/>
    <col min="1285" max="1285" width="5.7109375" customWidth="1"/>
    <col min="1286" max="1286" width="11" customWidth="1"/>
    <col min="1287" max="1287" width="5" customWidth="1"/>
    <col min="1288" max="1288" width="11.7109375" customWidth="1"/>
    <col min="1289" max="1289" width="21.5703125" customWidth="1"/>
    <col min="1290" max="1290" width="9.85546875" customWidth="1"/>
    <col min="1291" max="1291" width="8.5703125" customWidth="1"/>
    <col min="1292" max="1292" width="50.5703125" bestFit="1" customWidth="1"/>
    <col min="1293" max="1293" width="14.28515625" customWidth="1"/>
    <col min="1294" max="1294" width="5.7109375" bestFit="1" customWidth="1"/>
    <col min="1295" max="1295" width="9.5703125" bestFit="1" customWidth="1"/>
    <col min="1296" max="1296" width="5.5703125" bestFit="1" customWidth="1"/>
    <col min="1297" max="1297" width="12.7109375" customWidth="1"/>
    <col min="1299" max="1299" width="25.140625" customWidth="1"/>
    <col min="1537" max="1537" width="5.85546875" customWidth="1"/>
    <col min="1538" max="1538" width="3.5703125" customWidth="1"/>
    <col min="1539" max="1539" width="40.5703125" customWidth="1"/>
    <col min="1540" max="1540" width="12.5703125" customWidth="1"/>
    <col min="1541" max="1541" width="5.7109375" customWidth="1"/>
    <col min="1542" max="1542" width="11" customWidth="1"/>
    <col min="1543" max="1543" width="5" customWidth="1"/>
    <col min="1544" max="1544" width="11.7109375" customWidth="1"/>
    <col min="1545" max="1545" width="21.5703125" customWidth="1"/>
    <col min="1546" max="1546" width="9.85546875" customWidth="1"/>
    <col min="1547" max="1547" width="8.5703125" customWidth="1"/>
    <col min="1548" max="1548" width="50.5703125" bestFit="1" customWidth="1"/>
    <col min="1549" max="1549" width="14.28515625" customWidth="1"/>
    <col min="1550" max="1550" width="5.7109375" bestFit="1" customWidth="1"/>
    <col min="1551" max="1551" width="9.5703125" bestFit="1" customWidth="1"/>
    <col min="1552" max="1552" width="5.5703125" bestFit="1" customWidth="1"/>
    <col min="1553" max="1553" width="12.7109375" customWidth="1"/>
    <col min="1555" max="1555" width="25.140625" customWidth="1"/>
    <col min="1793" max="1793" width="5.85546875" customWidth="1"/>
    <col min="1794" max="1794" width="3.5703125" customWidth="1"/>
    <col min="1795" max="1795" width="40.5703125" customWidth="1"/>
    <col min="1796" max="1796" width="12.5703125" customWidth="1"/>
    <col min="1797" max="1797" width="5.7109375" customWidth="1"/>
    <col min="1798" max="1798" width="11" customWidth="1"/>
    <col min="1799" max="1799" width="5" customWidth="1"/>
    <col min="1800" max="1800" width="11.7109375" customWidth="1"/>
    <col min="1801" max="1801" width="21.5703125" customWidth="1"/>
    <col min="1802" max="1802" width="9.85546875" customWidth="1"/>
    <col min="1803" max="1803" width="8.5703125" customWidth="1"/>
    <col min="1804" max="1804" width="50.5703125" bestFit="1" customWidth="1"/>
    <col min="1805" max="1805" width="14.28515625" customWidth="1"/>
    <col min="1806" max="1806" width="5.7109375" bestFit="1" customWidth="1"/>
    <col min="1807" max="1807" width="9.5703125" bestFit="1" customWidth="1"/>
    <col min="1808" max="1808" width="5.5703125" bestFit="1" customWidth="1"/>
    <col min="1809" max="1809" width="12.7109375" customWidth="1"/>
    <col min="1811" max="1811" width="25.140625" customWidth="1"/>
    <col min="2049" max="2049" width="5.85546875" customWidth="1"/>
    <col min="2050" max="2050" width="3.5703125" customWidth="1"/>
    <col min="2051" max="2051" width="40.5703125" customWidth="1"/>
    <col min="2052" max="2052" width="12.5703125" customWidth="1"/>
    <col min="2053" max="2053" width="5.7109375" customWidth="1"/>
    <col min="2054" max="2054" width="11" customWidth="1"/>
    <col min="2055" max="2055" width="5" customWidth="1"/>
    <col min="2056" max="2056" width="11.7109375" customWidth="1"/>
    <col min="2057" max="2057" width="21.5703125" customWidth="1"/>
    <col min="2058" max="2058" width="9.85546875" customWidth="1"/>
    <col min="2059" max="2059" width="8.5703125" customWidth="1"/>
    <col min="2060" max="2060" width="50.5703125" bestFit="1" customWidth="1"/>
    <col min="2061" max="2061" width="14.28515625" customWidth="1"/>
    <col min="2062" max="2062" width="5.7109375" bestFit="1" customWidth="1"/>
    <col min="2063" max="2063" width="9.5703125" bestFit="1" customWidth="1"/>
    <col min="2064" max="2064" width="5.5703125" bestFit="1" customWidth="1"/>
    <col min="2065" max="2065" width="12.7109375" customWidth="1"/>
    <col min="2067" max="2067" width="25.140625" customWidth="1"/>
    <col min="2305" max="2305" width="5.85546875" customWidth="1"/>
    <col min="2306" max="2306" width="3.5703125" customWidth="1"/>
    <col min="2307" max="2307" width="40.5703125" customWidth="1"/>
    <col min="2308" max="2308" width="12.5703125" customWidth="1"/>
    <col min="2309" max="2309" width="5.7109375" customWidth="1"/>
    <col min="2310" max="2310" width="11" customWidth="1"/>
    <col min="2311" max="2311" width="5" customWidth="1"/>
    <col min="2312" max="2312" width="11.7109375" customWidth="1"/>
    <col min="2313" max="2313" width="21.5703125" customWidth="1"/>
    <col min="2314" max="2314" width="9.85546875" customWidth="1"/>
    <col min="2315" max="2315" width="8.5703125" customWidth="1"/>
    <col min="2316" max="2316" width="50.5703125" bestFit="1" customWidth="1"/>
    <col min="2317" max="2317" width="14.28515625" customWidth="1"/>
    <col min="2318" max="2318" width="5.7109375" bestFit="1" customWidth="1"/>
    <col min="2319" max="2319" width="9.5703125" bestFit="1" customWidth="1"/>
    <col min="2320" max="2320" width="5.5703125" bestFit="1" customWidth="1"/>
    <col min="2321" max="2321" width="12.7109375" customWidth="1"/>
    <col min="2323" max="2323" width="25.140625" customWidth="1"/>
    <col min="2561" max="2561" width="5.85546875" customWidth="1"/>
    <col min="2562" max="2562" width="3.5703125" customWidth="1"/>
    <col min="2563" max="2563" width="40.5703125" customWidth="1"/>
    <col min="2564" max="2564" width="12.5703125" customWidth="1"/>
    <col min="2565" max="2565" width="5.7109375" customWidth="1"/>
    <col min="2566" max="2566" width="11" customWidth="1"/>
    <col min="2567" max="2567" width="5" customWidth="1"/>
    <col min="2568" max="2568" width="11.7109375" customWidth="1"/>
    <col min="2569" max="2569" width="21.5703125" customWidth="1"/>
    <col min="2570" max="2570" width="9.85546875" customWidth="1"/>
    <col min="2571" max="2571" width="8.5703125" customWidth="1"/>
    <col min="2572" max="2572" width="50.5703125" bestFit="1" customWidth="1"/>
    <col min="2573" max="2573" width="14.28515625" customWidth="1"/>
    <col min="2574" max="2574" width="5.7109375" bestFit="1" customWidth="1"/>
    <col min="2575" max="2575" width="9.5703125" bestFit="1" customWidth="1"/>
    <col min="2576" max="2576" width="5.5703125" bestFit="1" customWidth="1"/>
    <col min="2577" max="2577" width="12.7109375" customWidth="1"/>
    <col min="2579" max="2579" width="25.140625" customWidth="1"/>
    <col min="2817" max="2817" width="5.85546875" customWidth="1"/>
    <col min="2818" max="2818" width="3.5703125" customWidth="1"/>
    <col min="2819" max="2819" width="40.5703125" customWidth="1"/>
    <col min="2820" max="2820" width="12.5703125" customWidth="1"/>
    <col min="2821" max="2821" width="5.7109375" customWidth="1"/>
    <col min="2822" max="2822" width="11" customWidth="1"/>
    <col min="2823" max="2823" width="5" customWidth="1"/>
    <col min="2824" max="2824" width="11.7109375" customWidth="1"/>
    <col min="2825" max="2825" width="21.5703125" customWidth="1"/>
    <col min="2826" max="2826" width="9.85546875" customWidth="1"/>
    <col min="2827" max="2827" width="8.5703125" customWidth="1"/>
    <col min="2828" max="2828" width="50.5703125" bestFit="1" customWidth="1"/>
    <col min="2829" max="2829" width="14.28515625" customWidth="1"/>
    <col min="2830" max="2830" width="5.7109375" bestFit="1" customWidth="1"/>
    <col min="2831" max="2831" width="9.5703125" bestFit="1" customWidth="1"/>
    <col min="2832" max="2832" width="5.5703125" bestFit="1" customWidth="1"/>
    <col min="2833" max="2833" width="12.7109375" customWidth="1"/>
    <col min="2835" max="2835" width="25.140625" customWidth="1"/>
    <col min="3073" max="3073" width="5.85546875" customWidth="1"/>
    <col min="3074" max="3074" width="3.5703125" customWidth="1"/>
    <col min="3075" max="3075" width="40.5703125" customWidth="1"/>
    <col min="3076" max="3076" width="12.5703125" customWidth="1"/>
    <col min="3077" max="3077" width="5.7109375" customWidth="1"/>
    <col min="3078" max="3078" width="11" customWidth="1"/>
    <col min="3079" max="3079" width="5" customWidth="1"/>
    <col min="3080" max="3080" width="11.7109375" customWidth="1"/>
    <col min="3081" max="3081" width="21.5703125" customWidth="1"/>
    <col min="3082" max="3082" width="9.85546875" customWidth="1"/>
    <col min="3083" max="3083" width="8.5703125" customWidth="1"/>
    <col min="3084" max="3084" width="50.5703125" bestFit="1" customWidth="1"/>
    <col min="3085" max="3085" width="14.28515625" customWidth="1"/>
    <col min="3086" max="3086" width="5.7109375" bestFit="1" customWidth="1"/>
    <col min="3087" max="3087" width="9.5703125" bestFit="1" customWidth="1"/>
    <col min="3088" max="3088" width="5.5703125" bestFit="1" customWidth="1"/>
    <col min="3089" max="3089" width="12.7109375" customWidth="1"/>
    <col min="3091" max="3091" width="25.140625" customWidth="1"/>
    <col min="3329" max="3329" width="5.85546875" customWidth="1"/>
    <col min="3330" max="3330" width="3.5703125" customWidth="1"/>
    <col min="3331" max="3331" width="40.5703125" customWidth="1"/>
    <col min="3332" max="3332" width="12.5703125" customWidth="1"/>
    <col min="3333" max="3333" width="5.7109375" customWidth="1"/>
    <col min="3334" max="3334" width="11" customWidth="1"/>
    <col min="3335" max="3335" width="5" customWidth="1"/>
    <col min="3336" max="3336" width="11.7109375" customWidth="1"/>
    <col min="3337" max="3337" width="21.5703125" customWidth="1"/>
    <col min="3338" max="3338" width="9.85546875" customWidth="1"/>
    <col min="3339" max="3339" width="8.5703125" customWidth="1"/>
    <col min="3340" max="3340" width="50.5703125" bestFit="1" customWidth="1"/>
    <col min="3341" max="3341" width="14.28515625" customWidth="1"/>
    <col min="3342" max="3342" width="5.7109375" bestFit="1" customWidth="1"/>
    <col min="3343" max="3343" width="9.5703125" bestFit="1" customWidth="1"/>
    <col min="3344" max="3344" width="5.5703125" bestFit="1" customWidth="1"/>
    <col min="3345" max="3345" width="12.7109375" customWidth="1"/>
    <col min="3347" max="3347" width="25.140625" customWidth="1"/>
    <col min="3585" max="3585" width="5.85546875" customWidth="1"/>
    <col min="3586" max="3586" width="3.5703125" customWidth="1"/>
    <col min="3587" max="3587" width="40.5703125" customWidth="1"/>
    <col min="3588" max="3588" width="12.5703125" customWidth="1"/>
    <col min="3589" max="3589" width="5.7109375" customWidth="1"/>
    <col min="3590" max="3590" width="11" customWidth="1"/>
    <col min="3591" max="3591" width="5" customWidth="1"/>
    <col min="3592" max="3592" width="11.7109375" customWidth="1"/>
    <col min="3593" max="3593" width="21.5703125" customWidth="1"/>
    <col min="3594" max="3594" width="9.85546875" customWidth="1"/>
    <col min="3595" max="3595" width="8.5703125" customWidth="1"/>
    <col min="3596" max="3596" width="50.5703125" bestFit="1" customWidth="1"/>
    <col min="3597" max="3597" width="14.28515625" customWidth="1"/>
    <col min="3598" max="3598" width="5.7109375" bestFit="1" customWidth="1"/>
    <col min="3599" max="3599" width="9.5703125" bestFit="1" customWidth="1"/>
    <col min="3600" max="3600" width="5.5703125" bestFit="1" customWidth="1"/>
    <col min="3601" max="3601" width="12.7109375" customWidth="1"/>
    <col min="3603" max="3603" width="25.140625" customWidth="1"/>
    <col min="3841" max="3841" width="5.85546875" customWidth="1"/>
    <col min="3842" max="3842" width="3.5703125" customWidth="1"/>
    <col min="3843" max="3843" width="40.5703125" customWidth="1"/>
    <col min="3844" max="3844" width="12.5703125" customWidth="1"/>
    <col min="3845" max="3845" width="5.7109375" customWidth="1"/>
    <col min="3846" max="3846" width="11" customWidth="1"/>
    <col min="3847" max="3847" width="5" customWidth="1"/>
    <col min="3848" max="3848" width="11.7109375" customWidth="1"/>
    <col min="3849" max="3849" width="21.5703125" customWidth="1"/>
    <col min="3850" max="3850" width="9.85546875" customWidth="1"/>
    <col min="3851" max="3851" width="8.5703125" customWidth="1"/>
    <col min="3852" max="3852" width="50.5703125" bestFit="1" customWidth="1"/>
    <col min="3853" max="3853" width="14.28515625" customWidth="1"/>
    <col min="3854" max="3854" width="5.7109375" bestFit="1" customWidth="1"/>
    <col min="3855" max="3855" width="9.5703125" bestFit="1" customWidth="1"/>
    <col min="3856" max="3856" width="5.5703125" bestFit="1" customWidth="1"/>
    <col min="3857" max="3857" width="12.7109375" customWidth="1"/>
    <col min="3859" max="3859" width="25.140625" customWidth="1"/>
    <col min="4097" max="4097" width="5.85546875" customWidth="1"/>
    <col min="4098" max="4098" width="3.5703125" customWidth="1"/>
    <col min="4099" max="4099" width="40.5703125" customWidth="1"/>
    <col min="4100" max="4100" width="12.5703125" customWidth="1"/>
    <col min="4101" max="4101" width="5.7109375" customWidth="1"/>
    <col min="4102" max="4102" width="11" customWidth="1"/>
    <col min="4103" max="4103" width="5" customWidth="1"/>
    <col min="4104" max="4104" width="11.7109375" customWidth="1"/>
    <col min="4105" max="4105" width="21.5703125" customWidth="1"/>
    <col min="4106" max="4106" width="9.85546875" customWidth="1"/>
    <col min="4107" max="4107" width="8.5703125" customWidth="1"/>
    <col min="4108" max="4108" width="50.5703125" bestFit="1" customWidth="1"/>
    <col min="4109" max="4109" width="14.28515625" customWidth="1"/>
    <col min="4110" max="4110" width="5.7109375" bestFit="1" customWidth="1"/>
    <col min="4111" max="4111" width="9.5703125" bestFit="1" customWidth="1"/>
    <col min="4112" max="4112" width="5.5703125" bestFit="1" customWidth="1"/>
    <col min="4113" max="4113" width="12.7109375" customWidth="1"/>
    <col min="4115" max="4115" width="25.140625" customWidth="1"/>
    <col min="4353" max="4353" width="5.85546875" customWidth="1"/>
    <col min="4354" max="4354" width="3.5703125" customWidth="1"/>
    <col min="4355" max="4355" width="40.5703125" customWidth="1"/>
    <col min="4356" max="4356" width="12.5703125" customWidth="1"/>
    <col min="4357" max="4357" width="5.7109375" customWidth="1"/>
    <col min="4358" max="4358" width="11" customWidth="1"/>
    <col min="4359" max="4359" width="5" customWidth="1"/>
    <col min="4360" max="4360" width="11.7109375" customWidth="1"/>
    <col min="4361" max="4361" width="21.5703125" customWidth="1"/>
    <col min="4362" max="4362" width="9.85546875" customWidth="1"/>
    <col min="4363" max="4363" width="8.5703125" customWidth="1"/>
    <col min="4364" max="4364" width="50.5703125" bestFit="1" customWidth="1"/>
    <col min="4365" max="4365" width="14.28515625" customWidth="1"/>
    <col min="4366" max="4366" width="5.7109375" bestFit="1" customWidth="1"/>
    <col min="4367" max="4367" width="9.5703125" bestFit="1" customWidth="1"/>
    <col min="4368" max="4368" width="5.5703125" bestFit="1" customWidth="1"/>
    <col min="4369" max="4369" width="12.7109375" customWidth="1"/>
    <col min="4371" max="4371" width="25.140625" customWidth="1"/>
    <col min="4609" max="4609" width="5.85546875" customWidth="1"/>
    <col min="4610" max="4610" width="3.5703125" customWidth="1"/>
    <col min="4611" max="4611" width="40.5703125" customWidth="1"/>
    <col min="4612" max="4612" width="12.5703125" customWidth="1"/>
    <col min="4613" max="4613" width="5.7109375" customWidth="1"/>
    <col min="4614" max="4614" width="11" customWidth="1"/>
    <col min="4615" max="4615" width="5" customWidth="1"/>
    <col min="4616" max="4616" width="11.7109375" customWidth="1"/>
    <col min="4617" max="4617" width="21.5703125" customWidth="1"/>
    <col min="4618" max="4618" width="9.85546875" customWidth="1"/>
    <col min="4619" max="4619" width="8.5703125" customWidth="1"/>
    <col min="4620" max="4620" width="50.5703125" bestFit="1" customWidth="1"/>
    <col min="4621" max="4621" width="14.28515625" customWidth="1"/>
    <col min="4622" max="4622" width="5.7109375" bestFit="1" customWidth="1"/>
    <col min="4623" max="4623" width="9.5703125" bestFit="1" customWidth="1"/>
    <col min="4624" max="4624" width="5.5703125" bestFit="1" customWidth="1"/>
    <col min="4625" max="4625" width="12.7109375" customWidth="1"/>
    <col min="4627" max="4627" width="25.140625" customWidth="1"/>
    <col min="4865" max="4865" width="5.85546875" customWidth="1"/>
    <col min="4866" max="4866" width="3.5703125" customWidth="1"/>
    <col min="4867" max="4867" width="40.5703125" customWidth="1"/>
    <col min="4868" max="4868" width="12.5703125" customWidth="1"/>
    <col min="4869" max="4869" width="5.7109375" customWidth="1"/>
    <col min="4870" max="4870" width="11" customWidth="1"/>
    <col min="4871" max="4871" width="5" customWidth="1"/>
    <col min="4872" max="4872" width="11.7109375" customWidth="1"/>
    <col min="4873" max="4873" width="21.5703125" customWidth="1"/>
    <col min="4874" max="4874" width="9.85546875" customWidth="1"/>
    <col min="4875" max="4875" width="8.5703125" customWidth="1"/>
    <col min="4876" max="4876" width="50.5703125" bestFit="1" customWidth="1"/>
    <col min="4877" max="4877" width="14.28515625" customWidth="1"/>
    <col min="4878" max="4878" width="5.7109375" bestFit="1" customWidth="1"/>
    <col min="4879" max="4879" width="9.5703125" bestFit="1" customWidth="1"/>
    <col min="4880" max="4880" width="5.5703125" bestFit="1" customWidth="1"/>
    <col min="4881" max="4881" width="12.7109375" customWidth="1"/>
    <col min="4883" max="4883" width="25.140625" customWidth="1"/>
    <col min="5121" max="5121" width="5.85546875" customWidth="1"/>
    <col min="5122" max="5122" width="3.5703125" customWidth="1"/>
    <col min="5123" max="5123" width="40.5703125" customWidth="1"/>
    <col min="5124" max="5124" width="12.5703125" customWidth="1"/>
    <col min="5125" max="5125" width="5.7109375" customWidth="1"/>
    <col min="5126" max="5126" width="11" customWidth="1"/>
    <col min="5127" max="5127" width="5" customWidth="1"/>
    <col min="5128" max="5128" width="11.7109375" customWidth="1"/>
    <col min="5129" max="5129" width="21.5703125" customWidth="1"/>
    <col min="5130" max="5130" width="9.85546875" customWidth="1"/>
    <col min="5131" max="5131" width="8.5703125" customWidth="1"/>
    <col min="5132" max="5132" width="50.5703125" bestFit="1" customWidth="1"/>
    <col min="5133" max="5133" width="14.28515625" customWidth="1"/>
    <col min="5134" max="5134" width="5.7109375" bestFit="1" customWidth="1"/>
    <col min="5135" max="5135" width="9.5703125" bestFit="1" customWidth="1"/>
    <col min="5136" max="5136" width="5.5703125" bestFit="1" customWidth="1"/>
    <col min="5137" max="5137" width="12.7109375" customWidth="1"/>
    <col min="5139" max="5139" width="25.140625" customWidth="1"/>
    <col min="5377" max="5377" width="5.85546875" customWidth="1"/>
    <col min="5378" max="5378" width="3.5703125" customWidth="1"/>
    <col min="5379" max="5379" width="40.5703125" customWidth="1"/>
    <col min="5380" max="5380" width="12.5703125" customWidth="1"/>
    <col min="5381" max="5381" width="5.7109375" customWidth="1"/>
    <col min="5382" max="5382" width="11" customWidth="1"/>
    <col min="5383" max="5383" width="5" customWidth="1"/>
    <col min="5384" max="5384" width="11.7109375" customWidth="1"/>
    <col min="5385" max="5385" width="21.5703125" customWidth="1"/>
    <col min="5386" max="5386" width="9.85546875" customWidth="1"/>
    <col min="5387" max="5387" width="8.5703125" customWidth="1"/>
    <col min="5388" max="5388" width="50.5703125" bestFit="1" customWidth="1"/>
    <col min="5389" max="5389" width="14.28515625" customWidth="1"/>
    <col min="5390" max="5390" width="5.7109375" bestFit="1" customWidth="1"/>
    <col min="5391" max="5391" width="9.5703125" bestFit="1" customWidth="1"/>
    <col min="5392" max="5392" width="5.5703125" bestFit="1" customWidth="1"/>
    <col min="5393" max="5393" width="12.7109375" customWidth="1"/>
    <col min="5395" max="5395" width="25.140625" customWidth="1"/>
    <col min="5633" max="5633" width="5.85546875" customWidth="1"/>
    <col min="5634" max="5634" width="3.5703125" customWidth="1"/>
    <col min="5635" max="5635" width="40.5703125" customWidth="1"/>
    <col min="5636" max="5636" width="12.5703125" customWidth="1"/>
    <col min="5637" max="5637" width="5.7109375" customWidth="1"/>
    <col min="5638" max="5638" width="11" customWidth="1"/>
    <col min="5639" max="5639" width="5" customWidth="1"/>
    <col min="5640" max="5640" width="11.7109375" customWidth="1"/>
    <col min="5641" max="5641" width="21.5703125" customWidth="1"/>
    <col min="5642" max="5642" width="9.85546875" customWidth="1"/>
    <col min="5643" max="5643" width="8.5703125" customWidth="1"/>
    <col min="5644" max="5644" width="50.5703125" bestFit="1" customWidth="1"/>
    <col min="5645" max="5645" width="14.28515625" customWidth="1"/>
    <col min="5646" max="5646" width="5.7109375" bestFit="1" customWidth="1"/>
    <col min="5647" max="5647" width="9.5703125" bestFit="1" customWidth="1"/>
    <col min="5648" max="5648" width="5.5703125" bestFit="1" customWidth="1"/>
    <col min="5649" max="5649" width="12.7109375" customWidth="1"/>
    <col min="5651" max="5651" width="25.140625" customWidth="1"/>
    <col min="5889" max="5889" width="5.85546875" customWidth="1"/>
    <col min="5890" max="5890" width="3.5703125" customWidth="1"/>
    <col min="5891" max="5891" width="40.5703125" customWidth="1"/>
    <col min="5892" max="5892" width="12.5703125" customWidth="1"/>
    <col min="5893" max="5893" width="5.7109375" customWidth="1"/>
    <col min="5894" max="5894" width="11" customWidth="1"/>
    <col min="5895" max="5895" width="5" customWidth="1"/>
    <col min="5896" max="5896" width="11.7109375" customWidth="1"/>
    <col min="5897" max="5897" width="21.5703125" customWidth="1"/>
    <col min="5898" max="5898" width="9.85546875" customWidth="1"/>
    <col min="5899" max="5899" width="8.5703125" customWidth="1"/>
    <col min="5900" max="5900" width="50.5703125" bestFit="1" customWidth="1"/>
    <col min="5901" max="5901" width="14.28515625" customWidth="1"/>
    <col min="5902" max="5902" width="5.7109375" bestFit="1" customWidth="1"/>
    <col min="5903" max="5903" width="9.5703125" bestFit="1" customWidth="1"/>
    <col min="5904" max="5904" width="5.5703125" bestFit="1" customWidth="1"/>
    <col min="5905" max="5905" width="12.7109375" customWidth="1"/>
    <col min="5907" max="5907" width="25.140625" customWidth="1"/>
    <col min="6145" max="6145" width="5.85546875" customWidth="1"/>
    <col min="6146" max="6146" width="3.5703125" customWidth="1"/>
    <col min="6147" max="6147" width="40.5703125" customWidth="1"/>
    <col min="6148" max="6148" width="12.5703125" customWidth="1"/>
    <col min="6149" max="6149" width="5.7109375" customWidth="1"/>
    <col min="6150" max="6150" width="11" customWidth="1"/>
    <col min="6151" max="6151" width="5" customWidth="1"/>
    <col min="6152" max="6152" width="11.7109375" customWidth="1"/>
    <col min="6153" max="6153" width="21.5703125" customWidth="1"/>
    <col min="6154" max="6154" width="9.85546875" customWidth="1"/>
    <col min="6155" max="6155" width="8.5703125" customWidth="1"/>
    <col min="6156" max="6156" width="50.5703125" bestFit="1" customWidth="1"/>
    <col min="6157" max="6157" width="14.28515625" customWidth="1"/>
    <col min="6158" max="6158" width="5.7109375" bestFit="1" customWidth="1"/>
    <col min="6159" max="6159" width="9.5703125" bestFit="1" customWidth="1"/>
    <col min="6160" max="6160" width="5.5703125" bestFit="1" customWidth="1"/>
    <col min="6161" max="6161" width="12.7109375" customWidth="1"/>
    <col min="6163" max="6163" width="25.140625" customWidth="1"/>
    <col min="6401" max="6401" width="5.85546875" customWidth="1"/>
    <col min="6402" max="6402" width="3.5703125" customWidth="1"/>
    <col min="6403" max="6403" width="40.5703125" customWidth="1"/>
    <col min="6404" max="6404" width="12.5703125" customWidth="1"/>
    <col min="6405" max="6405" width="5.7109375" customWidth="1"/>
    <col min="6406" max="6406" width="11" customWidth="1"/>
    <col min="6407" max="6407" width="5" customWidth="1"/>
    <col min="6408" max="6408" width="11.7109375" customWidth="1"/>
    <col min="6409" max="6409" width="21.5703125" customWidth="1"/>
    <col min="6410" max="6410" width="9.85546875" customWidth="1"/>
    <col min="6411" max="6411" width="8.5703125" customWidth="1"/>
    <col min="6412" max="6412" width="50.5703125" bestFit="1" customWidth="1"/>
    <col min="6413" max="6413" width="14.28515625" customWidth="1"/>
    <col min="6414" max="6414" width="5.7109375" bestFit="1" customWidth="1"/>
    <col min="6415" max="6415" width="9.5703125" bestFit="1" customWidth="1"/>
    <col min="6416" max="6416" width="5.5703125" bestFit="1" customWidth="1"/>
    <col min="6417" max="6417" width="12.7109375" customWidth="1"/>
    <col min="6419" max="6419" width="25.140625" customWidth="1"/>
    <col min="6657" max="6657" width="5.85546875" customWidth="1"/>
    <col min="6658" max="6658" width="3.5703125" customWidth="1"/>
    <col min="6659" max="6659" width="40.5703125" customWidth="1"/>
    <col min="6660" max="6660" width="12.5703125" customWidth="1"/>
    <col min="6661" max="6661" width="5.7109375" customWidth="1"/>
    <col min="6662" max="6662" width="11" customWidth="1"/>
    <col min="6663" max="6663" width="5" customWidth="1"/>
    <col min="6664" max="6664" width="11.7109375" customWidth="1"/>
    <col min="6665" max="6665" width="21.5703125" customWidth="1"/>
    <col min="6666" max="6666" width="9.85546875" customWidth="1"/>
    <col min="6667" max="6667" width="8.5703125" customWidth="1"/>
    <col min="6668" max="6668" width="50.5703125" bestFit="1" customWidth="1"/>
    <col min="6669" max="6669" width="14.28515625" customWidth="1"/>
    <col min="6670" max="6670" width="5.7109375" bestFit="1" customWidth="1"/>
    <col min="6671" max="6671" width="9.5703125" bestFit="1" customWidth="1"/>
    <col min="6672" max="6672" width="5.5703125" bestFit="1" customWidth="1"/>
    <col min="6673" max="6673" width="12.7109375" customWidth="1"/>
    <col min="6675" max="6675" width="25.140625" customWidth="1"/>
    <col min="6913" max="6913" width="5.85546875" customWidth="1"/>
    <col min="6914" max="6914" width="3.5703125" customWidth="1"/>
    <col min="6915" max="6915" width="40.5703125" customWidth="1"/>
    <col min="6916" max="6916" width="12.5703125" customWidth="1"/>
    <col min="6917" max="6917" width="5.7109375" customWidth="1"/>
    <col min="6918" max="6918" width="11" customWidth="1"/>
    <col min="6919" max="6919" width="5" customWidth="1"/>
    <col min="6920" max="6920" width="11.7109375" customWidth="1"/>
    <col min="6921" max="6921" width="21.5703125" customWidth="1"/>
    <col min="6922" max="6922" width="9.85546875" customWidth="1"/>
    <col min="6923" max="6923" width="8.5703125" customWidth="1"/>
    <col min="6924" max="6924" width="50.5703125" bestFit="1" customWidth="1"/>
    <col min="6925" max="6925" width="14.28515625" customWidth="1"/>
    <col min="6926" max="6926" width="5.7109375" bestFit="1" customWidth="1"/>
    <col min="6927" max="6927" width="9.5703125" bestFit="1" customWidth="1"/>
    <col min="6928" max="6928" width="5.5703125" bestFit="1" customWidth="1"/>
    <col min="6929" max="6929" width="12.7109375" customWidth="1"/>
    <col min="6931" max="6931" width="25.140625" customWidth="1"/>
    <col min="7169" max="7169" width="5.85546875" customWidth="1"/>
    <col min="7170" max="7170" width="3.5703125" customWidth="1"/>
    <col min="7171" max="7171" width="40.5703125" customWidth="1"/>
    <col min="7172" max="7172" width="12.5703125" customWidth="1"/>
    <col min="7173" max="7173" width="5.7109375" customWidth="1"/>
    <col min="7174" max="7174" width="11" customWidth="1"/>
    <col min="7175" max="7175" width="5" customWidth="1"/>
    <col min="7176" max="7176" width="11.7109375" customWidth="1"/>
    <col min="7177" max="7177" width="21.5703125" customWidth="1"/>
    <col min="7178" max="7178" width="9.85546875" customWidth="1"/>
    <col min="7179" max="7179" width="8.5703125" customWidth="1"/>
    <col min="7180" max="7180" width="50.5703125" bestFit="1" customWidth="1"/>
    <col min="7181" max="7181" width="14.28515625" customWidth="1"/>
    <col min="7182" max="7182" width="5.7109375" bestFit="1" customWidth="1"/>
    <col min="7183" max="7183" width="9.5703125" bestFit="1" customWidth="1"/>
    <col min="7184" max="7184" width="5.5703125" bestFit="1" customWidth="1"/>
    <col min="7185" max="7185" width="12.7109375" customWidth="1"/>
    <col min="7187" max="7187" width="25.140625" customWidth="1"/>
    <col min="7425" max="7425" width="5.85546875" customWidth="1"/>
    <col min="7426" max="7426" width="3.5703125" customWidth="1"/>
    <col min="7427" max="7427" width="40.5703125" customWidth="1"/>
    <col min="7428" max="7428" width="12.5703125" customWidth="1"/>
    <col min="7429" max="7429" width="5.7109375" customWidth="1"/>
    <col min="7430" max="7430" width="11" customWidth="1"/>
    <col min="7431" max="7431" width="5" customWidth="1"/>
    <col min="7432" max="7432" width="11.7109375" customWidth="1"/>
    <col min="7433" max="7433" width="21.5703125" customWidth="1"/>
    <col min="7434" max="7434" width="9.85546875" customWidth="1"/>
    <col min="7435" max="7435" width="8.5703125" customWidth="1"/>
    <col min="7436" max="7436" width="50.5703125" bestFit="1" customWidth="1"/>
    <col min="7437" max="7437" width="14.28515625" customWidth="1"/>
    <col min="7438" max="7438" width="5.7109375" bestFit="1" customWidth="1"/>
    <col min="7439" max="7439" width="9.5703125" bestFit="1" customWidth="1"/>
    <col min="7440" max="7440" width="5.5703125" bestFit="1" customWidth="1"/>
    <col min="7441" max="7441" width="12.7109375" customWidth="1"/>
    <col min="7443" max="7443" width="25.140625" customWidth="1"/>
    <col min="7681" max="7681" width="5.85546875" customWidth="1"/>
    <col min="7682" max="7682" width="3.5703125" customWidth="1"/>
    <col min="7683" max="7683" width="40.5703125" customWidth="1"/>
    <col min="7684" max="7684" width="12.5703125" customWidth="1"/>
    <col min="7685" max="7685" width="5.7109375" customWidth="1"/>
    <col min="7686" max="7686" width="11" customWidth="1"/>
    <col min="7687" max="7687" width="5" customWidth="1"/>
    <col min="7688" max="7688" width="11.7109375" customWidth="1"/>
    <col min="7689" max="7689" width="21.5703125" customWidth="1"/>
    <col min="7690" max="7690" width="9.85546875" customWidth="1"/>
    <col min="7691" max="7691" width="8.5703125" customWidth="1"/>
    <col min="7692" max="7692" width="50.5703125" bestFit="1" customWidth="1"/>
    <col min="7693" max="7693" width="14.28515625" customWidth="1"/>
    <col min="7694" max="7694" width="5.7109375" bestFit="1" customWidth="1"/>
    <col min="7695" max="7695" width="9.5703125" bestFit="1" customWidth="1"/>
    <col min="7696" max="7696" width="5.5703125" bestFit="1" customWidth="1"/>
    <col min="7697" max="7697" width="12.7109375" customWidth="1"/>
    <col min="7699" max="7699" width="25.140625" customWidth="1"/>
    <col min="7937" max="7937" width="5.85546875" customWidth="1"/>
    <col min="7938" max="7938" width="3.5703125" customWidth="1"/>
    <col min="7939" max="7939" width="40.5703125" customWidth="1"/>
    <col min="7940" max="7940" width="12.5703125" customWidth="1"/>
    <col min="7941" max="7941" width="5.7109375" customWidth="1"/>
    <col min="7942" max="7942" width="11" customWidth="1"/>
    <col min="7943" max="7943" width="5" customWidth="1"/>
    <col min="7944" max="7944" width="11.7109375" customWidth="1"/>
    <col min="7945" max="7945" width="21.5703125" customWidth="1"/>
    <col min="7946" max="7946" width="9.85546875" customWidth="1"/>
    <col min="7947" max="7947" width="8.5703125" customWidth="1"/>
    <col min="7948" max="7948" width="50.5703125" bestFit="1" customWidth="1"/>
    <col min="7949" max="7949" width="14.28515625" customWidth="1"/>
    <col min="7950" max="7950" width="5.7109375" bestFit="1" customWidth="1"/>
    <col min="7951" max="7951" width="9.5703125" bestFit="1" customWidth="1"/>
    <col min="7952" max="7952" width="5.5703125" bestFit="1" customWidth="1"/>
    <col min="7953" max="7953" width="12.7109375" customWidth="1"/>
    <col min="7955" max="7955" width="25.140625" customWidth="1"/>
    <col min="8193" max="8193" width="5.85546875" customWidth="1"/>
    <col min="8194" max="8194" width="3.5703125" customWidth="1"/>
    <col min="8195" max="8195" width="40.5703125" customWidth="1"/>
    <col min="8196" max="8196" width="12.5703125" customWidth="1"/>
    <col min="8197" max="8197" width="5.7109375" customWidth="1"/>
    <col min="8198" max="8198" width="11" customWidth="1"/>
    <col min="8199" max="8199" width="5" customWidth="1"/>
    <col min="8200" max="8200" width="11.7109375" customWidth="1"/>
    <col min="8201" max="8201" width="21.5703125" customWidth="1"/>
    <col min="8202" max="8202" width="9.85546875" customWidth="1"/>
    <col min="8203" max="8203" width="8.5703125" customWidth="1"/>
    <col min="8204" max="8204" width="50.5703125" bestFit="1" customWidth="1"/>
    <col min="8205" max="8205" width="14.28515625" customWidth="1"/>
    <col min="8206" max="8206" width="5.7109375" bestFit="1" customWidth="1"/>
    <col min="8207" max="8207" width="9.5703125" bestFit="1" customWidth="1"/>
    <col min="8208" max="8208" width="5.5703125" bestFit="1" customWidth="1"/>
    <col min="8209" max="8209" width="12.7109375" customWidth="1"/>
    <col min="8211" max="8211" width="25.140625" customWidth="1"/>
    <col min="8449" max="8449" width="5.85546875" customWidth="1"/>
    <col min="8450" max="8450" width="3.5703125" customWidth="1"/>
    <col min="8451" max="8451" width="40.5703125" customWidth="1"/>
    <col min="8452" max="8452" width="12.5703125" customWidth="1"/>
    <col min="8453" max="8453" width="5.7109375" customWidth="1"/>
    <col min="8454" max="8454" width="11" customWidth="1"/>
    <col min="8455" max="8455" width="5" customWidth="1"/>
    <col min="8456" max="8456" width="11.7109375" customWidth="1"/>
    <col min="8457" max="8457" width="21.5703125" customWidth="1"/>
    <col min="8458" max="8458" width="9.85546875" customWidth="1"/>
    <col min="8459" max="8459" width="8.5703125" customWidth="1"/>
    <col min="8460" max="8460" width="50.5703125" bestFit="1" customWidth="1"/>
    <col min="8461" max="8461" width="14.28515625" customWidth="1"/>
    <col min="8462" max="8462" width="5.7109375" bestFit="1" customWidth="1"/>
    <col min="8463" max="8463" width="9.5703125" bestFit="1" customWidth="1"/>
    <col min="8464" max="8464" width="5.5703125" bestFit="1" customWidth="1"/>
    <col min="8465" max="8465" width="12.7109375" customWidth="1"/>
    <col min="8467" max="8467" width="25.140625" customWidth="1"/>
    <col min="8705" max="8705" width="5.85546875" customWidth="1"/>
    <col min="8706" max="8706" width="3.5703125" customWidth="1"/>
    <col min="8707" max="8707" width="40.5703125" customWidth="1"/>
    <col min="8708" max="8708" width="12.5703125" customWidth="1"/>
    <col min="8709" max="8709" width="5.7109375" customWidth="1"/>
    <col min="8710" max="8710" width="11" customWidth="1"/>
    <col min="8711" max="8711" width="5" customWidth="1"/>
    <col min="8712" max="8712" width="11.7109375" customWidth="1"/>
    <col min="8713" max="8713" width="21.5703125" customWidth="1"/>
    <col min="8714" max="8714" width="9.85546875" customWidth="1"/>
    <col min="8715" max="8715" width="8.5703125" customWidth="1"/>
    <col min="8716" max="8716" width="50.5703125" bestFit="1" customWidth="1"/>
    <col min="8717" max="8717" width="14.28515625" customWidth="1"/>
    <col min="8718" max="8718" width="5.7109375" bestFit="1" customWidth="1"/>
    <col min="8719" max="8719" width="9.5703125" bestFit="1" customWidth="1"/>
    <col min="8720" max="8720" width="5.5703125" bestFit="1" customWidth="1"/>
    <col min="8721" max="8721" width="12.7109375" customWidth="1"/>
    <col min="8723" max="8723" width="25.140625" customWidth="1"/>
    <col min="8961" max="8961" width="5.85546875" customWidth="1"/>
    <col min="8962" max="8962" width="3.5703125" customWidth="1"/>
    <col min="8963" max="8963" width="40.5703125" customWidth="1"/>
    <col min="8964" max="8964" width="12.5703125" customWidth="1"/>
    <col min="8965" max="8965" width="5.7109375" customWidth="1"/>
    <col min="8966" max="8966" width="11" customWidth="1"/>
    <col min="8967" max="8967" width="5" customWidth="1"/>
    <col min="8968" max="8968" width="11.7109375" customWidth="1"/>
    <col min="8969" max="8969" width="21.5703125" customWidth="1"/>
    <col min="8970" max="8970" width="9.85546875" customWidth="1"/>
    <col min="8971" max="8971" width="8.5703125" customWidth="1"/>
    <col min="8972" max="8972" width="50.5703125" bestFit="1" customWidth="1"/>
    <col min="8973" max="8973" width="14.28515625" customWidth="1"/>
    <col min="8974" max="8974" width="5.7109375" bestFit="1" customWidth="1"/>
    <col min="8975" max="8975" width="9.5703125" bestFit="1" customWidth="1"/>
    <col min="8976" max="8976" width="5.5703125" bestFit="1" customWidth="1"/>
    <col min="8977" max="8977" width="12.7109375" customWidth="1"/>
    <col min="8979" max="8979" width="25.140625" customWidth="1"/>
    <col min="9217" max="9217" width="5.85546875" customWidth="1"/>
    <col min="9218" max="9218" width="3.5703125" customWidth="1"/>
    <col min="9219" max="9219" width="40.5703125" customWidth="1"/>
    <col min="9220" max="9220" width="12.5703125" customWidth="1"/>
    <col min="9221" max="9221" width="5.7109375" customWidth="1"/>
    <col min="9222" max="9222" width="11" customWidth="1"/>
    <col min="9223" max="9223" width="5" customWidth="1"/>
    <col min="9224" max="9224" width="11.7109375" customWidth="1"/>
    <col min="9225" max="9225" width="21.5703125" customWidth="1"/>
    <col min="9226" max="9226" width="9.85546875" customWidth="1"/>
    <col min="9227" max="9227" width="8.5703125" customWidth="1"/>
    <col min="9228" max="9228" width="50.5703125" bestFit="1" customWidth="1"/>
    <col min="9229" max="9229" width="14.28515625" customWidth="1"/>
    <col min="9230" max="9230" width="5.7109375" bestFit="1" customWidth="1"/>
    <col min="9231" max="9231" width="9.5703125" bestFit="1" customWidth="1"/>
    <col min="9232" max="9232" width="5.5703125" bestFit="1" customWidth="1"/>
    <col min="9233" max="9233" width="12.7109375" customWidth="1"/>
    <col min="9235" max="9235" width="25.140625" customWidth="1"/>
    <col min="9473" max="9473" width="5.85546875" customWidth="1"/>
    <col min="9474" max="9474" width="3.5703125" customWidth="1"/>
    <col min="9475" max="9475" width="40.5703125" customWidth="1"/>
    <col min="9476" max="9476" width="12.5703125" customWidth="1"/>
    <col min="9477" max="9477" width="5.7109375" customWidth="1"/>
    <col min="9478" max="9478" width="11" customWidth="1"/>
    <col min="9479" max="9479" width="5" customWidth="1"/>
    <col min="9480" max="9480" width="11.7109375" customWidth="1"/>
    <col min="9481" max="9481" width="21.5703125" customWidth="1"/>
    <col min="9482" max="9482" width="9.85546875" customWidth="1"/>
    <col min="9483" max="9483" width="8.5703125" customWidth="1"/>
    <col min="9484" max="9484" width="50.5703125" bestFit="1" customWidth="1"/>
    <col min="9485" max="9485" width="14.28515625" customWidth="1"/>
    <col min="9486" max="9486" width="5.7109375" bestFit="1" customWidth="1"/>
    <col min="9487" max="9487" width="9.5703125" bestFit="1" customWidth="1"/>
    <col min="9488" max="9488" width="5.5703125" bestFit="1" customWidth="1"/>
    <col min="9489" max="9489" width="12.7109375" customWidth="1"/>
    <col min="9491" max="9491" width="25.140625" customWidth="1"/>
    <col min="9729" max="9729" width="5.85546875" customWidth="1"/>
    <col min="9730" max="9730" width="3.5703125" customWidth="1"/>
    <col min="9731" max="9731" width="40.5703125" customWidth="1"/>
    <col min="9732" max="9732" width="12.5703125" customWidth="1"/>
    <col min="9733" max="9733" width="5.7109375" customWidth="1"/>
    <col min="9734" max="9734" width="11" customWidth="1"/>
    <col min="9735" max="9735" width="5" customWidth="1"/>
    <col min="9736" max="9736" width="11.7109375" customWidth="1"/>
    <col min="9737" max="9737" width="21.5703125" customWidth="1"/>
    <col min="9738" max="9738" width="9.85546875" customWidth="1"/>
    <col min="9739" max="9739" width="8.5703125" customWidth="1"/>
    <col min="9740" max="9740" width="50.5703125" bestFit="1" customWidth="1"/>
    <col min="9741" max="9741" width="14.28515625" customWidth="1"/>
    <col min="9742" max="9742" width="5.7109375" bestFit="1" customWidth="1"/>
    <col min="9743" max="9743" width="9.5703125" bestFit="1" customWidth="1"/>
    <col min="9744" max="9744" width="5.5703125" bestFit="1" customWidth="1"/>
    <col min="9745" max="9745" width="12.7109375" customWidth="1"/>
    <col min="9747" max="9747" width="25.140625" customWidth="1"/>
    <col min="9985" max="9985" width="5.85546875" customWidth="1"/>
    <col min="9986" max="9986" width="3.5703125" customWidth="1"/>
    <col min="9987" max="9987" width="40.5703125" customWidth="1"/>
    <col min="9988" max="9988" width="12.5703125" customWidth="1"/>
    <col min="9989" max="9989" width="5.7109375" customWidth="1"/>
    <col min="9990" max="9990" width="11" customWidth="1"/>
    <col min="9991" max="9991" width="5" customWidth="1"/>
    <col min="9992" max="9992" width="11.7109375" customWidth="1"/>
    <col min="9993" max="9993" width="21.5703125" customWidth="1"/>
    <col min="9994" max="9994" width="9.85546875" customWidth="1"/>
    <col min="9995" max="9995" width="8.5703125" customWidth="1"/>
    <col min="9996" max="9996" width="50.5703125" bestFit="1" customWidth="1"/>
    <col min="9997" max="9997" width="14.28515625" customWidth="1"/>
    <col min="9998" max="9998" width="5.7109375" bestFit="1" customWidth="1"/>
    <col min="9999" max="9999" width="9.5703125" bestFit="1" customWidth="1"/>
    <col min="10000" max="10000" width="5.5703125" bestFit="1" customWidth="1"/>
    <col min="10001" max="10001" width="12.7109375" customWidth="1"/>
    <col min="10003" max="10003" width="25.140625" customWidth="1"/>
    <col min="10241" max="10241" width="5.85546875" customWidth="1"/>
    <col min="10242" max="10242" width="3.5703125" customWidth="1"/>
    <col min="10243" max="10243" width="40.5703125" customWidth="1"/>
    <col min="10244" max="10244" width="12.5703125" customWidth="1"/>
    <col min="10245" max="10245" width="5.7109375" customWidth="1"/>
    <col min="10246" max="10246" width="11" customWidth="1"/>
    <col min="10247" max="10247" width="5" customWidth="1"/>
    <col min="10248" max="10248" width="11.7109375" customWidth="1"/>
    <col min="10249" max="10249" width="21.5703125" customWidth="1"/>
    <col min="10250" max="10250" width="9.85546875" customWidth="1"/>
    <col min="10251" max="10251" width="8.5703125" customWidth="1"/>
    <col min="10252" max="10252" width="50.5703125" bestFit="1" customWidth="1"/>
    <col min="10253" max="10253" width="14.28515625" customWidth="1"/>
    <col min="10254" max="10254" width="5.7109375" bestFit="1" customWidth="1"/>
    <col min="10255" max="10255" width="9.5703125" bestFit="1" customWidth="1"/>
    <col min="10256" max="10256" width="5.5703125" bestFit="1" customWidth="1"/>
    <col min="10257" max="10257" width="12.7109375" customWidth="1"/>
    <col min="10259" max="10259" width="25.140625" customWidth="1"/>
    <col min="10497" max="10497" width="5.85546875" customWidth="1"/>
    <col min="10498" max="10498" width="3.5703125" customWidth="1"/>
    <col min="10499" max="10499" width="40.5703125" customWidth="1"/>
    <col min="10500" max="10500" width="12.5703125" customWidth="1"/>
    <col min="10501" max="10501" width="5.7109375" customWidth="1"/>
    <col min="10502" max="10502" width="11" customWidth="1"/>
    <col min="10503" max="10503" width="5" customWidth="1"/>
    <col min="10504" max="10504" width="11.7109375" customWidth="1"/>
    <col min="10505" max="10505" width="21.5703125" customWidth="1"/>
    <col min="10506" max="10506" width="9.85546875" customWidth="1"/>
    <col min="10507" max="10507" width="8.5703125" customWidth="1"/>
    <col min="10508" max="10508" width="50.5703125" bestFit="1" customWidth="1"/>
    <col min="10509" max="10509" width="14.28515625" customWidth="1"/>
    <col min="10510" max="10510" width="5.7109375" bestFit="1" customWidth="1"/>
    <col min="10511" max="10511" width="9.5703125" bestFit="1" customWidth="1"/>
    <col min="10512" max="10512" width="5.5703125" bestFit="1" customWidth="1"/>
    <col min="10513" max="10513" width="12.7109375" customWidth="1"/>
    <col min="10515" max="10515" width="25.140625" customWidth="1"/>
    <col min="10753" max="10753" width="5.85546875" customWidth="1"/>
    <col min="10754" max="10754" width="3.5703125" customWidth="1"/>
    <col min="10755" max="10755" width="40.5703125" customWidth="1"/>
    <col min="10756" max="10756" width="12.5703125" customWidth="1"/>
    <col min="10757" max="10757" width="5.7109375" customWidth="1"/>
    <col min="10758" max="10758" width="11" customWidth="1"/>
    <col min="10759" max="10759" width="5" customWidth="1"/>
    <col min="10760" max="10760" width="11.7109375" customWidth="1"/>
    <col min="10761" max="10761" width="21.5703125" customWidth="1"/>
    <col min="10762" max="10762" width="9.85546875" customWidth="1"/>
    <col min="10763" max="10763" width="8.5703125" customWidth="1"/>
    <col min="10764" max="10764" width="50.5703125" bestFit="1" customWidth="1"/>
    <col min="10765" max="10765" width="14.28515625" customWidth="1"/>
    <col min="10766" max="10766" width="5.7109375" bestFit="1" customWidth="1"/>
    <col min="10767" max="10767" width="9.5703125" bestFit="1" customWidth="1"/>
    <col min="10768" max="10768" width="5.5703125" bestFit="1" customWidth="1"/>
    <col min="10769" max="10769" width="12.7109375" customWidth="1"/>
    <col min="10771" max="10771" width="25.140625" customWidth="1"/>
    <col min="11009" max="11009" width="5.85546875" customWidth="1"/>
    <col min="11010" max="11010" width="3.5703125" customWidth="1"/>
    <col min="11011" max="11011" width="40.5703125" customWidth="1"/>
    <col min="11012" max="11012" width="12.5703125" customWidth="1"/>
    <col min="11013" max="11013" width="5.7109375" customWidth="1"/>
    <col min="11014" max="11014" width="11" customWidth="1"/>
    <col min="11015" max="11015" width="5" customWidth="1"/>
    <col min="11016" max="11016" width="11.7109375" customWidth="1"/>
    <col min="11017" max="11017" width="21.5703125" customWidth="1"/>
    <col min="11018" max="11018" width="9.85546875" customWidth="1"/>
    <col min="11019" max="11019" width="8.5703125" customWidth="1"/>
    <col min="11020" max="11020" width="50.5703125" bestFit="1" customWidth="1"/>
    <col min="11021" max="11021" width="14.28515625" customWidth="1"/>
    <col min="11022" max="11022" width="5.7109375" bestFit="1" customWidth="1"/>
    <col min="11023" max="11023" width="9.5703125" bestFit="1" customWidth="1"/>
    <col min="11024" max="11024" width="5.5703125" bestFit="1" customWidth="1"/>
    <col min="11025" max="11025" width="12.7109375" customWidth="1"/>
    <col min="11027" max="11027" width="25.140625" customWidth="1"/>
    <col min="11265" max="11265" width="5.85546875" customWidth="1"/>
    <col min="11266" max="11266" width="3.5703125" customWidth="1"/>
    <col min="11267" max="11267" width="40.5703125" customWidth="1"/>
    <col min="11268" max="11268" width="12.5703125" customWidth="1"/>
    <col min="11269" max="11269" width="5.7109375" customWidth="1"/>
    <col min="11270" max="11270" width="11" customWidth="1"/>
    <col min="11271" max="11271" width="5" customWidth="1"/>
    <col min="11272" max="11272" width="11.7109375" customWidth="1"/>
    <col min="11273" max="11273" width="21.5703125" customWidth="1"/>
    <col min="11274" max="11274" width="9.85546875" customWidth="1"/>
    <col min="11275" max="11275" width="8.5703125" customWidth="1"/>
    <col min="11276" max="11276" width="50.5703125" bestFit="1" customWidth="1"/>
    <col min="11277" max="11277" width="14.28515625" customWidth="1"/>
    <col min="11278" max="11278" width="5.7109375" bestFit="1" customWidth="1"/>
    <col min="11279" max="11279" width="9.5703125" bestFit="1" customWidth="1"/>
    <col min="11280" max="11280" width="5.5703125" bestFit="1" customWidth="1"/>
    <col min="11281" max="11281" width="12.7109375" customWidth="1"/>
    <col min="11283" max="11283" width="25.140625" customWidth="1"/>
    <col min="11521" max="11521" width="5.85546875" customWidth="1"/>
    <col min="11522" max="11522" width="3.5703125" customWidth="1"/>
    <col min="11523" max="11523" width="40.5703125" customWidth="1"/>
    <col min="11524" max="11524" width="12.5703125" customWidth="1"/>
    <col min="11525" max="11525" width="5.7109375" customWidth="1"/>
    <col min="11526" max="11526" width="11" customWidth="1"/>
    <col min="11527" max="11527" width="5" customWidth="1"/>
    <col min="11528" max="11528" width="11.7109375" customWidth="1"/>
    <col min="11529" max="11529" width="21.5703125" customWidth="1"/>
    <col min="11530" max="11530" width="9.85546875" customWidth="1"/>
    <col min="11531" max="11531" width="8.5703125" customWidth="1"/>
    <col min="11532" max="11532" width="50.5703125" bestFit="1" customWidth="1"/>
    <col min="11533" max="11533" width="14.28515625" customWidth="1"/>
    <col min="11534" max="11534" width="5.7109375" bestFit="1" customWidth="1"/>
    <col min="11535" max="11535" width="9.5703125" bestFit="1" customWidth="1"/>
    <col min="11536" max="11536" width="5.5703125" bestFit="1" customWidth="1"/>
    <col min="11537" max="11537" width="12.7109375" customWidth="1"/>
    <col min="11539" max="11539" width="25.140625" customWidth="1"/>
    <col min="11777" max="11777" width="5.85546875" customWidth="1"/>
    <col min="11778" max="11778" width="3.5703125" customWidth="1"/>
    <col min="11779" max="11779" width="40.5703125" customWidth="1"/>
    <col min="11780" max="11780" width="12.5703125" customWidth="1"/>
    <col min="11781" max="11781" width="5.7109375" customWidth="1"/>
    <col min="11782" max="11782" width="11" customWidth="1"/>
    <col min="11783" max="11783" width="5" customWidth="1"/>
    <col min="11784" max="11784" width="11.7109375" customWidth="1"/>
    <col min="11785" max="11785" width="21.5703125" customWidth="1"/>
    <col min="11786" max="11786" width="9.85546875" customWidth="1"/>
    <col min="11787" max="11787" width="8.5703125" customWidth="1"/>
    <col min="11788" max="11788" width="50.5703125" bestFit="1" customWidth="1"/>
    <col min="11789" max="11789" width="14.28515625" customWidth="1"/>
    <col min="11790" max="11790" width="5.7109375" bestFit="1" customWidth="1"/>
    <col min="11791" max="11791" width="9.5703125" bestFit="1" customWidth="1"/>
    <col min="11792" max="11792" width="5.5703125" bestFit="1" customWidth="1"/>
    <col min="11793" max="11793" width="12.7109375" customWidth="1"/>
    <col min="11795" max="11795" width="25.140625" customWidth="1"/>
    <col min="12033" max="12033" width="5.85546875" customWidth="1"/>
    <col min="12034" max="12034" width="3.5703125" customWidth="1"/>
    <col min="12035" max="12035" width="40.5703125" customWidth="1"/>
    <col min="12036" max="12036" width="12.5703125" customWidth="1"/>
    <col min="12037" max="12037" width="5.7109375" customWidth="1"/>
    <col min="12038" max="12038" width="11" customWidth="1"/>
    <col min="12039" max="12039" width="5" customWidth="1"/>
    <col min="12040" max="12040" width="11.7109375" customWidth="1"/>
    <col min="12041" max="12041" width="21.5703125" customWidth="1"/>
    <col min="12042" max="12042" width="9.85546875" customWidth="1"/>
    <col min="12043" max="12043" width="8.5703125" customWidth="1"/>
    <col min="12044" max="12044" width="50.5703125" bestFit="1" customWidth="1"/>
    <col min="12045" max="12045" width="14.28515625" customWidth="1"/>
    <col min="12046" max="12046" width="5.7109375" bestFit="1" customWidth="1"/>
    <col min="12047" max="12047" width="9.5703125" bestFit="1" customWidth="1"/>
    <col min="12048" max="12048" width="5.5703125" bestFit="1" customWidth="1"/>
    <col min="12049" max="12049" width="12.7109375" customWidth="1"/>
    <col min="12051" max="12051" width="25.140625" customWidth="1"/>
    <col min="12289" max="12289" width="5.85546875" customWidth="1"/>
    <col min="12290" max="12290" width="3.5703125" customWidth="1"/>
    <col min="12291" max="12291" width="40.5703125" customWidth="1"/>
    <col min="12292" max="12292" width="12.5703125" customWidth="1"/>
    <col min="12293" max="12293" width="5.7109375" customWidth="1"/>
    <col min="12294" max="12294" width="11" customWidth="1"/>
    <col min="12295" max="12295" width="5" customWidth="1"/>
    <col min="12296" max="12296" width="11.7109375" customWidth="1"/>
    <col min="12297" max="12297" width="21.5703125" customWidth="1"/>
    <col min="12298" max="12298" width="9.85546875" customWidth="1"/>
    <col min="12299" max="12299" width="8.5703125" customWidth="1"/>
    <col min="12300" max="12300" width="50.5703125" bestFit="1" customWidth="1"/>
    <col min="12301" max="12301" width="14.28515625" customWidth="1"/>
    <col min="12302" max="12302" width="5.7109375" bestFit="1" customWidth="1"/>
    <col min="12303" max="12303" width="9.5703125" bestFit="1" customWidth="1"/>
    <col min="12304" max="12304" width="5.5703125" bestFit="1" customWidth="1"/>
    <col min="12305" max="12305" width="12.7109375" customWidth="1"/>
    <col min="12307" max="12307" width="25.140625" customWidth="1"/>
    <col min="12545" max="12545" width="5.85546875" customWidth="1"/>
    <col min="12546" max="12546" width="3.5703125" customWidth="1"/>
    <col min="12547" max="12547" width="40.5703125" customWidth="1"/>
    <col min="12548" max="12548" width="12.5703125" customWidth="1"/>
    <col min="12549" max="12549" width="5.7109375" customWidth="1"/>
    <col min="12550" max="12550" width="11" customWidth="1"/>
    <col min="12551" max="12551" width="5" customWidth="1"/>
    <col min="12552" max="12552" width="11.7109375" customWidth="1"/>
    <col min="12553" max="12553" width="21.5703125" customWidth="1"/>
    <col min="12554" max="12554" width="9.85546875" customWidth="1"/>
    <col min="12555" max="12555" width="8.5703125" customWidth="1"/>
    <col min="12556" max="12556" width="50.5703125" bestFit="1" customWidth="1"/>
    <col min="12557" max="12557" width="14.28515625" customWidth="1"/>
    <col min="12558" max="12558" width="5.7109375" bestFit="1" customWidth="1"/>
    <col min="12559" max="12559" width="9.5703125" bestFit="1" customWidth="1"/>
    <col min="12560" max="12560" width="5.5703125" bestFit="1" customWidth="1"/>
    <col min="12561" max="12561" width="12.7109375" customWidth="1"/>
    <col min="12563" max="12563" width="25.140625" customWidth="1"/>
    <col min="12801" max="12801" width="5.85546875" customWidth="1"/>
    <col min="12802" max="12802" width="3.5703125" customWidth="1"/>
    <col min="12803" max="12803" width="40.5703125" customWidth="1"/>
    <col min="12804" max="12804" width="12.5703125" customWidth="1"/>
    <col min="12805" max="12805" width="5.7109375" customWidth="1"/>
    <col min="12806" max="12806" width="11" customWidth="1"/>
    <col min="12807" max="12807" width="5" customWidth="1"/>
    <col min="12808" max="12808" width="11.7109375" customWidth="1"/>
    <col min="12809" max="12809" width="21.5703125" customWidth="1"/>
    <col min="12810" max="12810" width="9.85546875" customWidth="1"/>
    <col min="12811" max="12811" width="8.5703125" customWidth="1"/>
    <col min="12812" max="12812" width="50.5703125" bestFit="1" customWidth="1"/>
    <col min="12813" max="12813" width="14.28515625" customWidth="1"/>
    <col min="12814" max="12814" width="5.7109375" bestFit="1" customWidth="1"/>
    <col min="12815" max="12815" width="9.5703125" bestFit="1" customWidth="1"/>
    <col min="12816" max="12816" width="5.5703125" bestFit="1" customWidth="1"/>
    <col min="12817" max="12817" width="12.7109375" customWidth="1"/>
    <col min="12819" max="12819" width="25.140625" customWidth="1"/>
    <col min="13057" max="13057" width="5.85546875" customWidth="1"/>
    <col min="13058" max="13058" width="3.5703125" customWidth="1"/>
    <col min="13059" max="13059" width="40.5703125" customWidth="1"/>
    <col min="13060" max="13060" width="12.5703125" customWidth="1"/>
    <col min="13061" max="13061" width="5.7109375" customWidth="1"/>
    <col min="13062" max="13062" width="11" customWidth="1"/>
    <col min="13063" max="13063" width="5" customWidth="1"/>
    <col min="13064" max="13064" width="11.7109375" customWidth="1"/>
    <col min="13065" max="13065" width="21.5703125" customWidth="1"/>
    <col min="13066" max="13066" width="9.85546875" customWidth="1"/>
    <col min="13067" max="13067" width="8.5703125" customWidth="1"/>
    <col min="13068" max="13068" width="50.5703125" bestFit="1" customWidth="1"/>
    <col min="13069" max="13069" width="14.28515625" customWidth="1"/>
    <col min="13070" max="13070" width="5.7109375" bestFit="1" customWidth="1"/>
    <col min="13071" max="13071" width="9.5703125" bestFit="1" customWidth="1"/>
    <col min="13072" max="13072" width="5.5703125" bestFit="1" customWidth="1"/>
    <col min="13073" max="13073" width="12.7109375" customWidth="1"/>
    <col min="13075" max="13075" width="25.140625" customWidth="1"/>
    <col min="13313" max="13313" width="5.85546875" customWidth="1"/>
    <col min="13314" max="13314" width="3.5703125" customWidth="1"/>
    <col min="13315" max="13315" width="40.5703125" customWidth="1"/>
    <col min="13316" max="13316" width="12.5703125" customWidth="1"/>
    <col min="13317" max="13317" width="5.7109375" customWidth="1"/>
    <col min="13318" max="13318" width="11" customWidth="1"/>
    <col min="13319" max="13319" width="5" customWidth="1"/>
    <col min="13320" max="13320" width="11.7109375" customWidth="1"/>
    <col min="13321" max="13321" width="21.5703125" customWidth="1"/>
    <col min="13322" max="13322" width="9.85546875" customWidth="1"/>
    <col min="13323" max="13323" width="8.5703125" customWidth="1"/>
    <col min="13324" max="13324" width="50.5703125" bestFit="1" customWidth="1"/>
    <col min="13325" max="13325" width="14.28515625" customWidth="1"/>
    <col min="13326" max="13326" width="5.7109375" bestFit="1" customWidth="1"/>
    <col min="13327" max="13327" width="9.5703125" bestFit="1" customWidth="1"/>
    <col min="13328" max="13328" width="5.5703125" bestFit="1" customWidth="1"/>
    <col min="13329" max="13329" width="12.7109375" customWidth="1"/>
    <col min="13331" max="13331" width="25.140625" customWidth="1"/>
    <col min="13569" max="13569" width="5.85546875" customWidth="1"/>
    <col min="13570" max="13570" width="3.5703125" customWidth="1"/>
    <col min="13571" max="13571" width="40.5703125" customWidth="1"/>
    <col min="13572" max="13572" width="12.5703125" customWidth="1"/>
    <col min="13573" max="13573" width="5.7109375" customWidth="1"/>
    <col min="13574" max="13574" width="11" customWidth="1"/>
    <col min="13575" max="13575" width="5" customWidth="1"/>
    <col min="13576" max="13576" width="11.7109375" customWidth="1"/>
    <col min="13577" max="13577" width="21.5703125" customWidth="1"/>
    <col min="13578" max="13578" width="9.85546875" customWidth="1"/>
    <col min="13579" max="13579" width="8.5703125" customWidth="1"/>
    <col min="13580" max="13580" width="50.5703125" bestFit="1" customWidth="1"/>
    <col min="13581" max="13581" width="14.28515625" customWidth="1"/>
    <col min="13582" max="13582" width="5.7109375" bestFit="1" customWidth="1"/>
    <col min="13583" max="13583" width="9.5703125" bestFit="1" customWidth="1"/>
    <col min="13584" max="13584" width="5.5703125" bestFit="1" customWidth="1"/>
    <col min="13585" max="13585" width="12.7109375" customWidth="1"/>
    <col min="13587" max="13587" width="25.140625" customWidth="1"/>
    <col min="13825" max="13825" width="5.85546875" customWidth="1"/>
    <col min="13826" max="13826" width="3.5703125" customWidth="1"/>
    <col min="13827" max="13827" width="40.5703125" customWidth="1"/>
    <col min="13828" max="13828" width="12.5703125" customWidth="1"/>
    <col min="13829" max="13829" width="5.7109375" customWidth="1"/>
    <col min="13830" max="13830" width="11" customWidth="1"/>
    <col min="13831" max="13831" width="5" customWidth="1"/>
    <col min="13832" max="13832" width="11.7109375" customWidth="1"/>
    <col min="13833" max="13833" width="21.5703125" customWidth="1"/>
    <col min="13834" max="13834" width="9.85546875" customWidth="1"/>
    <col min="13835" max="13835" width="8.5703125" customWidth="1"/>
    <col min="13836" max="13836" width="50.5703125" bestFit="1" customWidth="1"/>
    <col min="13837" max="13837" width="14.28515625" customWidth="1"/>
    <col min="13838" max="13838" width="5.7109375" bestFit="1" customWidth="1"/>
    <col min="13839" max="13839" width="9.5703125" bestFit="1" customWidth="1"/>
    <col min="13840" max="13840" width="5.5703125" bestFit="1" customWidth="1"/>
    <col min="13841" max="13841" width="12.7109375" customWidth="1"/>
    <col min="13843" max="13843" width="25.140625" customWidth="1"/>
    <col min="14081" max="14081" width="5.85546875" customWidth="1"/>
    <col min="14082" max="14082" width="3.5703125" customWidth="1"/>
    <col min="14083" max="14083" width="40.5703125" customWidth="1"/>
    <col min="14084" max="14084" width="12.5703125" customWidth="1"/>
    <col min="14085" max="14085" width="5.7109375" customWidth="1"/>
    <col min="14086" max="14086" width="11" customWidth="1"/>
    <col min="14087" max="14087" width="5" customWidth="1"/>
    <col min="14088" max="14088" width="11.7109375" customWidth="1"/>
    <col min="14089" max="14089" width="21.5703125" customWidth="1"/>
    <col min="14090" max="14090" width="9.85546875" customWidth="1"/>
    <col min="14091" max="14091" width="8.5703125" customWidth="1"/>
    <col min="14092" max="14092" width="50.5703125" bestFit="1" customWidth="1"/>
    <col min="14093" max="14093" width="14.28515625" customWidth="1"/>
    <col min="14094" max="14094" width="5.7109375" bestFit="1" customWidth="1"/>
    <col min="14095" max="14095" width="9.5703125" bestFit="1" customWidth="1"/>
    <col min="14096" max="14096" width="5.5703125" bestFit="1" customWidth="1"/>
    <col min="14097" max="14097" width="12.7109375" customWidth="1"/>
    <col min="14099" max="14099" width="25.140625" customWidth="1"/>
    <col min="14337" max="14337" width="5.85546875" customWidth="1"/>
    <col min="14338" max="14338" width="3.5703125" customWidth="1"/>
    <col min="14339" max="14339" width="40.5703125" customWidth="1"/>
    <col min="14340" max="14340" width="12.5703125" customWidth="1"/>
    <col min="14341" max="14341" width="5.7109375" customWidth="1"/>
    <col min="14342" max="14342" width="11" customWidth="1"/>
    <col min="14343" max="14343" width="5" customWidth="1"/>
    <col min="14344" max="14344" width="11.7109375" customWidth="1"/>
    <col min="14345" max="14345" width="21.5703125" customWidth="1"/>
    <col min="14346" max="14346" width="9.85546875" customWidth="1"/>
    <col min="14347" max="14347" width="8.5703125" customWidth="1"/>
    <col min="14348" max="14348" width="50.5703125" bestFit="1" customWidth="1"/>
    <col min="14349" max="14349" width="14.28515625" customWidth="1"/>
    <col min="14350" max="14350" width="5.7109375" bestFit="1" customWidth="1"/>
    <col min="14351" max="14351" width="9.5703125" bestFit="1" customWidth="1"/>
    <col min="14352" max="14352" width="5.5703125" bestFit="1" customWidth="1"/>
    <col min="14353" max="14353" width="12.7109375" customWidth="1"/>
    <col min="14355" max="14355" width="25.140625" customWidth="1"/>
    <col min="14593" max="14593" width="5.85546875" customWidth="1"/>
    <col min="14594" max="14594" width="3.5703125" customWidth="1"/>
    <col min="14595" max="14595" width="40.5703125" customWidth="1"/>
    <col min="14596" max="14596" width="12.5703125" customWidth="1"/>
    <col min="14597" max="14597" width="5.7109375" customWidth="1"/>
    <col min="14598" max="14598" width="11" customWidth="1"/>
    <col min="14599" max="14599" width="5" customWidth="1"/>
    <col min="14600" max="14600" width="11.7109375" customWidth="1"/>
    <col min="14601" max="14601" width="21.5703125" customWidth="1"/>
    <col min="14602" max="14602" width="9.85546875" customWidth="1"/>
    <col min="14603" max="14603" width="8.5703125" customWidth="1"/>
    <col min="14604" max="14604" width="50.5703125" bestFit="1" customWidth="1"/>
    <col min="14605" max="14605" width="14.28515625" customWidth="1"/>
    <col min="14606" max="14606" width="5.7109375" bestFit="1" customWidth="1"/>
    <col min="14607" max="14607" width="9.5703125" bestFit="1" customWidth="1"/>
    <col min="14608" max="14608" width="5.5703125" bestFit="1" customWidth="1"/>
    <col min="14609" max="14609" width="12.7109375" customWidth="1"/>
    <col min="14611" max="14611" width="25.140625" customWidth="1"/>
    <col min="14849" max="14849" width="5.85546875" customWidth="1"/>
    <col min="14850" max="14850" width="3.5703125" customWidth="1"/>
    <col min="14851" max="14851" width="40.5703125" customWidth="1"/>
    <col min="14852" max="14852" width="12.5703125" customWidth="1"/>
    <col min="14853" max="14853" width="5.7109375" customWidth="1"/>
    <col min="14854" max="14854" width="11" customWidth="1"/>
    <col min="14855" max="14855" width="5" customWidth="1"/>
    <col min="14856" max="14856" width="11.7109375" customWidth="1"/>
    <col min="14857" max="14857" width="21.5703125" customWidth="1"/>
    <col min="14858" max="14858" width="9.85546875" customWidth="1"/>
    <col min="14859" max="14859" width="8.5703125" customWidth="1"/>
    <col min="14860" max="14860" width="50.5703125" bestFit="1" customWidth="1"/>
    <col min="14861" max="14861" width="14.28515625" customWidth="1"/>
    <col min="14862" max="14862" width="5.7109375" bestFit="1" customWidth="1"/>
    <col min="14863" max="14863" width="9.5703125" bestFit="1" customWidth="1"/>
    <col min="14864" max="14864" width="5.5703125" bestFit="1" customWidth="1"/>
    <col min="14865" max="14865" width="12.7109375" customWidth="1"/>
    <col min="14867" max="14867" width="25.140625" customWidth="1"/>
    <col min="15105" max="15105" width="5.85546875" customWidth="1"/>
    <col min="15106" max="15106" width="3.5703125" customWidth="1"/>
    <col min="15107" max="15107" width="40.5703125" customWidth="1"/>
    <col min="15108" max="15108" width="12.5703125" customWidth="1"/>
    <col min="15109" max="15109" width="5.7109375" customWidth="1"/>
    <col min="15110" max="15110" width="11" customWidth="1"/>
    <col min="15111" max="15111" width="5" customWidth="1"/>
    <col min="15112" max="15112" width="11.7109375" customWidth="1"/>
    <col min="15113" max="15113" width="21.5703125" customWidth="1"/>
    <col min="15114" max="15114" width="9.85546875" customWidth="1"/>
    <col min="15115" max="15115" width="8.5703125" customWidth="1"/>
    <col min="15116" max="15116" width="50.5703125" bestFit="1" customWidth="1"/>
    <col min="15117" max="15117" width="14.28515625" customWidth="1"/>
    <col min="15118" max="15118" width="5.7109375" bestFit="1" customWidth="1"/>
    <col min="15119" max="15119" width="9.5703125" bestFit="1" customWidth="1"/>
    <col min="15120" max="15120" width="5.5703125" bestFit="1" customWidth="1"/>
    <col min="15121" max="15121" width="12.7109375" customWidth="1"/>
    <col min="15123" max="15123" width="25.140625" customWidth="1"/>
    <col min="15361" max="15361" width="5.85546875" customWidth="1"/>
    <col min="15362" max="15362" width="3.5703125" customWidth="1"/>
    <col min="15363" max="15363" width="40.5703125" customWidth="1"/>
    <col min="15364" max="15364" width="12.5703125" customWidth="1"/>
    <col min="15365" max="15365" width="5.7109375" customWidth="1"/>
    <col min="15366" max="15366" width="11" customWidth="1"/>
    <col min="15367" max="15367" width="5" customWidth="1"/>
    <col min="15368" max="15368" width="11.7109375" customWidth="1"/>
    <col min="15369" max="15369" width="21.5703125" customWidth="1"/>
    <col min="15370" max="15370" width="9.85546875" customWidth="1"/>
    <col min="15371" max="15371" width="8.5703125" customWidth="1"/>
    <col min="15372" max="15372" width="50.5703125" bestFit="1" customWidth="1"/>
    <col min="15373" max="15373" width="14.28515625" customWidth="1"/>
    <col min="15374" max="15374" width="5.7109375" bestFit="1" customWidth="1"/>
    <col min="15375" max="15375" width="9.5703125" bestFit="1" customWidth="1"/>
    <col min="15376" max="15376" width="5.5703125" bestFit="1" customWidth="1"/>
    <col min="15377" max="15377" width="12.7109375" customWidth="1"/>
    <col min="15379" max="15379" width="25.140625" customWidth="1"/>
    <col min="15617" max="15617" width="5.85546875" customWidth="1"/>
    <col min="15618" max="15618" width="3.5703125" customWidth="1"/>
    <col min="15619" max="15619" width="40.5703125" customWidth="1"/>
    <col min="15620" max="15620" width="12.5703125" customWidth="1"/>
    <col min="15621" max="15621" width="5.7109375" customWidth="1"/>
    <col min="15622" max="15622" width="11" customWidth="1"/>
    <col min="15623" max="15623" width="5" customWidth="1"/>
    <col min="15624" max="15624" width="11.7109375" customWidth="1"/>
    <col min="15625" max="15625" width="21.5703125" customWidth="1"/>
    <col min="15626" max="15626" width="9.85546875" customWidth="1"/>
    <col min="15627" max="15627" width="8.5703125" customWidth="1"/>
    <col min="15628" max="15628" width="50.5703125" bestFit="1" customWidth="1"/>
    <col min="15629" max="15629" width="14.28515625" customWidth="1"/>
    <col min="15630" max="15630" width="5.7109375" bestFit="1" customWidth="1"/>
    <col min="15631" max="15631" width="9.5703125" bestFit="1" customWidth="1"/>
    <col min="15632" max="15632" width="5.5703125" bestFit="1" customWidth="1"/>
    <col min="15633" max="15633" width="12.7109375" customWidth="1"/>
    <col min="15635" max="15635" width="25.140625" customWidth="1"/>
    <col min="15873" max="15873" width="5.85546875" customWidth="1"/>
    <col min="15874" max="15874" width="3.5703125" customWidth="1"/>
    <col min="15875" max="15875" width="40.5703125" customWidth="1"/>
    <col min="15876" max="15876" width="12.5703125" customWidth="1"/>
    <col min="15877" max="15877" width="5.7109375" customWidth="1"/>
    <col min="15878" max="15878" width="11" customWidth="1"/>
    <col min="15879" max="15879" width="5" customWidth="1"/>
    <col min="15880" max="15880" width="11.7109375" customWidth="1"/>
    <col min="15881" max="15881" width="21.5703125" customWidth="1"/>
    <col min="15882" max="15882" width="9.85546875" customWidth="1"/>
    <col min="15883" max="15883" width="8.5703125" customWidth="1"/>
    <col min="15884" max="15884" width="50.5703125" bestFit="1" customWidth="1"/>
    <col min="15885" max="15885" width="14.28515625" customWidth="1"/>
    <col min="15886" max="15886" width="5.7109375" bestFit="1" customWidth="1"/>
    <col min="15887" max="15887" width="9.5703125" bestFit="1" customWidth="1"/>
    <col min="15888" max="15888" width="5.5703125" bestFit="1" customWidth="1"/>
    <col min="15889" max="15889" width="12.7109375" customWidth="1"/>
    <col min="15891" max="15891" width="25.140625" customWidth="1"/>
    <col min="16129" max="16129" width="5.85546875" customWidth="1"/>
    <col min="16130" max="16130" width="3.5703125" customWidth="1"/>
    <col min="16131" max="16131" width="40.5703125" customWidth="1"/>
    <col min="16132" max="16132" width="12.5703125" customWidth="1"/>
    <col min="16133" max="16133" width="5.7109375" customWidth="1"/>
    <col min="16134" max="16134" width="11" customWidth="1"/>
    <col min="16135" max="16135" width="5" customWidth="1"/>
    <col min="16136" max="16136" width="11.7109375" customWidth="1"/>
    <col min="16137" max="16137" width="21.5703125" customWidth="1"/>
    <col min="16138" max="16138" width="9.85546875" customWidth="1"/>
    <col min="16139" max="16139" width="8.5703125" customWidth="1"/>
    <col min="16140" max="16140" width="50.5703125" bestFit="1" customWidth="1"/>
    <col min="16141" max="16141" width="14.28515625" customWidth="1"/>
    <col min="16142" max="16142" width="5.7109375" bestFit="1" customWidth="1"/>
    <col min="16143" max="16143" width="9.5703125" bestFit="1" customWidth="1"/>
    <col min="16144" max="16144" width="5.5703125" bestFit="1" customWidth="1"/>
    <col min="16145" max="16145" width="12.7109375" customWidth="1"/>
    <col min="16147" max="16147" width="25.140625" customWidth="1"/>
  </cols>
  <sheetData>
    <row r="1" spans="1:12" ht="18" x14ac:dyDescent="0.25">
      <c r="B1" s="1"/>
      <c r="C1" s="979" t="s">
        <v>1465</v>
      </c>
      <c r="D1" s="979"/>
      <c r="E1" s="979"/>
      <c r="F1" s="1"/>
      <c r="G1" s="1"/>
      <c r="H1" s="1"/>
    </row>
    <row r="2" spans="1:12" ht="15.75" customHeight="1" x14ac:dyDescent="0.2">
      <c r="A2" s="160"/>
      <c r="B2" s="160"/>
      <c r="C2" s="160"/>
      <c r="D2" s="160"/>
      <c r="E2" s="160"/>
      <c r="F2" s="160"/>
      <c r="G2" s="160"/>
      <c r="H2" s="937" t="s">
        <v>1968</v>
      </c>
    </row>
    <row r="3" spans="1:12" ht="15.75" x14ac:dyDescent="0.25">
      <c r="B3" s="18"/>
      <c r="C3" s="1073" t="s">
        <v>1466</v>
      </c>
      <c r="D3" s="1073"/>
      <c r="E3" s="1073"/>
      <c r="F3" s="18"/>
      <c r="G3" s="18"/>
      <c r="H3" s="18"/>
    </row>
    <row r="4" spans="1:12" ht="9" customHeight="1" x14ac:dyDescent="0.25">
      <c r="A4" s="7"/>
      <c r="B4" s="7"/>
      <c r="C4" s="7"/>
      <c r="D4" s="7"/>
      <c r="E4" s="7"/>
      <c r="F4" s="7"/>
      <c r="G4" s="7"/>
      <c r="H4" s="7"/>
    </row>
    <row r="5" spans="1:12" ht="27" customHeight="1" x14ac:dyDescent="0.2">
      <c r="A5" s="118" t="s">
        <v>0</v>
      </c>
      <c r="B5" s="1082" t="s">
        <v>1</v>
      </c>
      <c r="C5" s="1083"/>
      <c r="D5" s="161" t="s">
        <v>1169</v>
      </c>
      <c r="E5" s="118" t="s">
        <v>2</v>
      </c>
      <c r="F5" s="827" t="s">
        <v>4</v>
      </c>
      <c r="G5" s="827" t="s">
        <v>1467</v>
      </c>
      <c r="H5" s="827" t="s">
        <v>1189</v>
      </c>
    </row>
    <row r="6" spans="1:12" x14ac:dyDescent="0.2">
      <c r="A6" s="4">
        <v>1</v>
      </c>
      <c r="B6" s="1066">
        <v>2</v>
      </c>
      <c r="C6" s="1067"/>
      <c r="D6" s="4">
        <v>3</v>
      </c>
      <c r="E6" s="4">
        <v>4</v>
      </c>
      <c r="F6" s="4">
        <v>5</v>
      </c>
      <c r="G6" s="4">
        <v>6</v>
      </c>
      <c r="H6" s="4">
        <v>7</v>
      </c>
    </row>
    <row r="7" spans="1:12" ht="16.5" customHeight="1" x14ac:dyDescent="0.2">
      <c r="A7" s="1044">
        <v>1</v>
      </c>
      <c r="B7" s="23"/>
      <c r="C7" s="460" t="s">
        <v>1468</v>
      </c>
      <c r="D7" s="461"/>
      <c r="E7" s="334" t="s">
        <v>6</v>
      </c>
      <c r="F7" s="337">
        <f>H8+H9+H10</f>
        <v>353844.75</v>
      </c>
      <c r="G7" s="334">
        <v>1</v>
      </c>
      <c r="H7" s="462"/>
    </row>
    <row r="8" spans="1:12" ht="16.5" customHeight="1" x14ac:dyDescent="0.2">
      <c r="A8" s="1039"/>
      <c r="B8" s="334" t="s">
        <v>1171</v>
      </c>
      <c r="C8" s="220" t="s">
        <v>1469</v>
      </c>
      <c r="D8" s="334">
        <v>7131943380</v>
      </c>
      <c r="E8" s="334" t="s">
        <v>6</v>
      </c>
      <c r="F8" s="335">
        <f>VLOOKUP(D8,'SOR RATE 2025-26'!A:D,4,0)</f>
        <v>258410.88</v>
      </c>
      <c r="G8" s="334">
        <v>1</v>
      </c>
      <c r="H8" s="335">
        <f>G8*F8</f>
        <v>258410.88</v>
      </c>
    </row>
    <row r="9" spans="1:12" ht="16.5" customHeight="1" x14ac:dyDescent="0.2">
      <c r="A9" s="1039"/>
      <c r="B9" s="334" t="s">
        <v>1172</v>
      </c>
      <c r="C9" s="220" t="s">
        <v>1470</v>
      </c>
      <c r="D9" s="334">
        <v>7131960524</v>
      </c>
      <c r="E9" s="334" t="s">
        <v>6</v>
      </c>
      <c r="F9" s="335">
        <f>VLOOKUP(D9,'SOR RATE 2025-26'!A:D,4,0)</f>
        <v>41822.61</v>
      </c>
      <c r="G9" s="334">
        <v>1</v>
      </c>
      <c r="H9" s="335">
        <f>G9*F9</f>
        <v>41822.61</v>
      </c>
      <c r="L9" s="45"/>
    </row>
    <row r="10" spans="1:12" ht="16.5" customHeight="1" x14ac:dyDescent="0.2">
      <c r="A10" s="1039"/>
      <c r="B10" s="334" t="s">
        <v>1321</v>
      </c>
      <c r="C10" s="220" t="s">
        <v>1471</v>
      </c>
      <c r="D10" s="334">
        <v>7132230263</v>
      </c>
      <c r="E10" s="334" t="s">
        <v>6</v>
      </c>
      <c r="F10" s="335">
        <f>VLOOKUP(D10,'SOR RATE 2025-26'!A:D,4,0)</f>
        <v>17870.419999999998</v>
      </c>
      <c r="G10" s="334">
        <v>3</v>
      </c>
      <c r="H10" s="335">
        <f>G10*F10</f>
        <v>53611.259999999995</v>
      </c>
    </row>
    <row r="11" spans="1:12" ht="16.5" customHeight="1" x14ac:dyDescent="0.2">
      <c r="A11" s="1040"/>
      <c r="B11" s="334" t="s">
        <v>1323</v>
      </c>
      <c r="C11" s="347" t="s">
        <v>228</v>
      </c>
      <c r="D11" s="357">
        <v>7130352046</v>
      </c>
      <c r="E11" s="348" t="s">
        <v>6</v>
      </c>
      <c r="F11" s="335">
        <f>VLOOKUP(D11,'SOR RATE 2025-26'!A:D,4,0)</f>
        <v>4028.58</v>
      </c>
      <c r="G11" s="334">
        <v>1</v>
      </c>
      <c r="H11" s="335">
        <f>G11*F11</f>
        <v>4028.58</v>
      </c>
      <c r="I11" s="8"/>
      <c r="J11" s="6"/>
    </row>
    <row r="12" spans="1:12" ht="25.5" customHeight="1" x14ac:dyDescent="0.2">
      <c r="A12" s="334">
        <v>2</v>
      </c>
      <c r="B12" s="225"/>
      <c r="C12" s="338" t="s">
        <v>1472</v>
      </c>
      <c r="D12" s="334">
        <v>7130200202</v>
      </c>
      <c r="E12" s="334" t="s">
        <v>25</v>
      </c>
      <c r="F12" s="335">
        <f>VLOOKUP(D12,'SOR RATE 2025-26'!A:D,4,0)</f>
        <v>2970.0000000000005</v>
      </c>
      <c r="G12" s="360">
        <v>7</v>
      </c>
      <c r="H12" s="335">
        <f>F12*G12</f>
        <v>20790.000000000004</v>
      </c>
      <c r="I12" s="56" t="s">
        <v>18</v>
      </c>
      <c r="J12" s="54"/>
    </row>
    <row r="13" spans="1:12" ht="17.25" customHeight="1" x14ac:dyDescent="0.2">
      <c r="A13" s="350">
        <v>3</v>
      </c>
      <c r="B13" s="225"/>
      <c r="C13" s="338" t="s">
        <v>1289</v>
      </c>
      <c r="D13" s="334">
        <v>7130830063</v>
      </c>
      <c r="E13" s="334" t="s">
        <v>9</v>
      </c>
      <c r="F13" s="335">
        <f>VLOOKUP(D13,'SOR RATE 2025-26'!A:D,4,0)/1000</f>
        <v>108.62907000000001</v>
      </c>
      <c r="G13" s="360">
        <v>30</v>
      </c>
      <c r="H13" s="335">
        <f>F13*G13</f>
        <v>3258.8721000000005</v>
      </c>
      <c r="I13" s="679"/>
      <c r="J13" s="54"/>
    </row>
    <row r="14" spans="1:12" ht="15.75" customHeight="1" x14ac:dyDescent="0.2">
      <c r="A14" s="1079">
        <v>4</v>
      </c>
      <c r="B14" s="225"/>
      <c r="C14" s="460" t="s">
        <v>1473</v>
      </c>
      <c r="D14" s="463"/>
      <c r="E14" s="464"/>
      <c r="F14" s="335"/>
      <c r="G14" s="464"/>
      <c r="H14" s="465"/>
    </row>
    <row r="15" spans="1:12" ht="16.5" customHeight="1" x14ac:dyDescent="0.2">
      <c r="A15" s="1080"/>
      <c r="B15" s="217" t="s">
        <v>1266</v>
      </c>
      <c r="C15" s="461" t="s">
        <v>1267</v>
      </c>
      <c r="D15" s="334">
        <v>7130310658</v>
      </c>
      <c r="E15" s="334" t="s">
        <v>9</v>
      </c>
      <c r="F15" s="335">
        <f>VLOOKUP(D15,'SOR RATE 2025-26'!A:D,4,0)/1000</f>
        <v>209.64282</v>
      </c>
      <c r="G15" s="334">
        <v>60</v>
      </c>
      <c r="H15" s="335">
        <f>G15*F15</f>
        <v>12578.5692</v>
      </c>
    </row>
    <row r="16" spans="1:12" ht="16.5" customHeight="1" x14ac:dyDescent="0.2">
      <c r="A16" s="1080"/>
      <c r="B16" s="217" t="s">
        <v>1268</v>
      </c>
      <c r="C16" s="461" t="s">
        <v>1269</v>
      </c>
      <c r="D16" s="334">
        <v>7130310654</v>
      </c>
      <c r="E16" s="334" t="s">
        <v>9</v>
      </c>
      <c r="F16" s="335">
        <f>VLOOKUP(D16,'SOR RATE 2025-26'!A:D,4,0)/1000</f>
        <v>109.81724</v>
      </c>
      <c r="G16" s="334">
        <v>120</v>
      </c>
      <c r="H16" s="335">
        <f>G16*F16</f>
        <v>13178.068799999999</v>
      </c>
    </row>
    <row r="17" spans="1:14" ht="16.5" customHeight="1" x14ac:dyDescent="0.2">
      <c r="A17" s="1081"/>
      <c r="B17" s="217" t="s">
        <v>1270</v>
      </c>
      <c r="C17" s="461" t="s">
        <v>1474</v>
      </c>
      <c r="D17" s="334">
        <v>7130310652</v>
      </c>
      <c r="E17" s="334" t="s">
        <v>9</v>
      </c>
      <c r="F17" s="335">
        <f>VLOOKUP(D17,'SOR RATE 2025-26'!A:D,4,0)/1000</f>
        <v>61.275970000000001</v>
      </c>
      <c r="G17" s="334">
        <v>60</v>
      </c>
      <c r="H17" s="335">
        <f>G17*F17</f>
        <v>3676.5581999999999</v>
      </c>
    </row>
    <row r="18" spans="1:14" ht="16.5" customHeight="1" x14ac:dyDescent="0.2">
      <c r="A18" s="334">
        <v>5</v>
      </c>
      <c r="B18" s="466"/>
      <c r="C18" s="461" t="s">
        <v>1475</v>
      </c>
      <c r="D18" s="334">
        <v>7130830585</v>
      </c>
      <c r="E18" s="373" t="s">
        <v>6</v>
      </c>
      <c r="F18" s="335">
        <f>VLOOKUP(D18,'SOR RATE 2025-26'!A:D,4,0)</f>
        <v>360.25</v>
      </c>
      <c r="G18" s="334">
        <v>6</v>
      </c>
      <c r="H18" s="335">
        <f>G18*F18</f>
        <v>2161.5</v>
      </c>
    </row>
    <row r="19" spans="1:14" ht="16.5" customHeight="1" x14ac:dyDescent="0.2">
      <c r="A19" s="334">
        <v>6</v>
      </c>
      <c r="B19" s="466"/>
      <c r="C19" s="461" t="s">
        <v>1476</v>
      </c>
      <c r="D19" s="334">
        <v>7130830585</v>
      </c>
      <c r="E19" s="373" t="s">
        <v>6</v>
      </c>
      <c r="F19" s="335">
        <f>VLOOKUP(D19,'SOR RATE 2025-26'!A:D,4,0)</f>
        <v>360.25</v>
      </c>
      <c r="G19" s="334">
        <v>6</v>
      </c>
      <c r="H19" s="335">
        <f>G19*F19</f>
        <v>2161.5</v>
      </c>
    </row>
    <row r="20" spans="1:14" ht="16.5" customHeight="1" x14ac:dyDescent="0.2">
      <c r="A20" s="118">
        <v>7</v>
      </c>
      <c r="B20" s="325"/>
      <c r="C20" s="329" t="s">
        <v>19</v>
      </c>
      <c r="D20" s="467"/>
      <c r="E20" s="219"/>
      <c r="F20" s="335"/>
      <c r="G20" s="4"/>
      <c r="H20" s="337">
        <f>SUM(H8:H19)</f>
        <v>415678.39830000006</v>
      </c>
      <c r="I20" s="8"/>
      <c r="J20" s="6"/>
    </row>
    <row r="21" spans="1:14" ht="28.5" customHeight="1" x14ac:dyDescent="0.2">
      <c r="A21" s="118">
        <v>8</v>
      </c>
      <c r="B21" s="325"/>
      <c r="C21" s="329" t="s">
        <v>20</v>
      </c>
      <c r="D21" s="467"/>
      <c r="E21" s="219"/>
      <c r="F21" s="335"/>
      <c r="G21" s="4"/>
      <c r="H21" s="337">
        <f>H20/1.18</f>
        <v>352269.8290677967</v>
      </c>
      <c r="I21" s="34"/>
      <c r="J21" s="6"/>
    </row>
    <row r="22" spans="1:14" ht="28.5" customHeight="1" x14ac:dyDescent="0.2">
      <c r="A22" s="334">
        <v>9</v>
      </c>
      <c r="B22" s="225"/>
      <c r="C22" s="364" t="s">
        <v>1861</v>
      </c>
      <c r="D22" s="467"/>
      <c r="E22" s="468"/>
      <c r="F22" s="663">
        <v>7.4999999999999997E-2</v>
      </c>
      <c r="G22" s="334"/>
      <c r="H22" s="335">
        <f>H21*F22</f>
        <v>26420.23718008475</v>
      </c>
      <c r="I22" s="5"/>
      <c r="J22" s="6"/>
    </row>
    <row r="23" spans="1:14" ht="16.5" customHeight="1" x14ac:dyDescent="0.2">
      <c r="A23" s="334">
        <v>10</v>
      </c>
      <c r="C23" s="469" t="s">
        <v>28</v>
      </c>
      <c r="D23" s="470"/>
      <c r="E23" s="360" t="s">
        <v>25</v>
      </c>
      <c r="F23" s="335">
        <f>719.45*1.029</f>
        <v>740.31404999999995</v>
      </c>
      <c r="G23" s="831">
        <v>7</v>
      </c>
      <c r="H23" s="335">
        <f>F23*G23</f>
        <v>5182.1983499999997</v>
      </c>
      <c r="I23" s="19"/>
    </row>
    <row r="24" spans="1:14" ht="16.5" customHeight="1" x14ac:dyDescent="0.2">
      <c r="A24" s="334">
        <v>11</v>
      </c>
      <c r="B24" s="225"/>
      <c r="C24" s="338" t="s">
        <v>1477</v>
      </c>
      <c r="D24" s="467"/>
      <c r="E24" s="468"/>
      <c r="F24" s="335"/>
      <c r="G24" s="411"/>
      <c r="H24" s="335">
        <v>20039.2</v>
      </c>
      <c r="I24" s="162"/>
      <c r="J24" s="73"/>
      <c r="K24" s="73"/>
      <c r="L24" s="163"/>
    </row>
    <row r="25" spans="1:14" ht="15.75" x14ac:dyDescent="0.2">
      <c r="A25" s="334">
        <v>12</v>
      </c>
      <c r="B25" s="225"/>
      <c r="C25" s="338" t="s">
        <v>1784</v>
      </c>
      <c r="D25" s="471"/>
      <c r="E25" s="373"/>
      <c r="F25" s="335"/>
      <c r="G25" s="334"/>
      <c r="H25" s="405"/>
      <c r="I25" s="14"/>
      <c r="J25" s="11"/>
      <c r="K25" s="10"/>
      <c r="L25" s="71"/>
      <c r="M25" s="71"/>
      <c r="N25" s="71"/>
    </row>
    <row r="26" spans="1:14" ht="29.25" customHeight="1" x14ac:dyDescent="0.2">
      <c r="A26" s="334"/>
      <c r="B26" s="334" t="s">
        <v>1171</v>
      </c>
      <c r="C26" s="742" t="s">
        <v>1786</v>
      </c>
      <c r="D26" s="471"/>
      <c r="E26" s="373"/>
      <c r="F26" s="335">
        <v>0.02</v>
      </c>
      <c r="G26" s="334"/>
      <c r="H26" s="405">
        <f>H21*F26</f>
        <v>7045.3965813559344</v>
      </c>
      <c r="I26" s="14"/>
      <c r="J26" s="11"/>
      <c r="K26" s="10"/>
      <c r="L26" s="71"/>
      <c r="M26" s="71"/>
      <c r="N26" s="71"/>
    </row>
    <row r="27" spans="1:14" ht="42" customHeight="1" x14ac:dyDescent="0.2">
      <c r="A27" s="334">
        <v>13</v>
      </c>
      <c r="B27" s="225"/>
      <c r="C27" s="364" t="s">
        <v>1862</v>
      </c>
      <c r="D27" s="471"/>
      <c r="E27" s="373"/>
      <c r="F27" s="335"/>
      <c r="G27" s="334"/>
      <c r="H27" s="405">
        <f>(H21+H22+H23+H24+H26)*0.125</f>
        <v>51369.607647404679</v>
      </c>
      <c r="I27" s="164"/>
      <c r="J27" s="11"/>
      <c r="K27" s="71"/>
      <c r="L27" s="71"/>
      <c r="M27" s="71"/>
      <c r="N27" s="71"/>
    </row>
    <row r="28" spans="1:14" ht="30" customHeight="1" x14ac:dyDescent="0.2">
      <c r="A28" s="118">
        <v>14</v>
      </c>
      <c r="B28" s="225"/>
      <c r="C28" s="424" t="s">
        <v>1863</v>
      </c>
      <c r="D28" s="467"/>
      <c r="E28" s="468"/>
      <c r="F28" s="335"/>
      <c r="G28" s="411"/>
      <c r="H28" s="337">
        <f>H21+H22+H23+H24+H26+H27</f>
        <v>462326.46882664209</v>
      </c>
      <c r="I28" s="12"/>
      <c r="J28" s="55"/>
      <c r="K28" s="55"/>
      <c r="L28" s="55"/>
      <c r="M28" s="55"/>
      <c r="N28" s="55"/>
    </row>
    <row r="29" spans="1:14" ht="16.5" customHeight="1" x14ac:dyDescent="0.2">
      <c r="A29" s="360">
        <v>15</v>
      </c>
      <c r="B29" s="225"/>
      <c r="C29" s="364" t="s">
        <v>1864</v>
      </c>
      <c r="D29" s="467"/>
      <c r="E29" s="468"/>
      <c r="F29" s="335">
        <v>0.09</v>
      </c>
      <c r="G29" s="411"/>
      <c r="H29" s="405">
        <f>H28*F29</f>
        <v>41609.382194397789</v>
      </c>
      <c r="I29" s="12"/>
      <c r="J29" s="55"/>
      <c r="K29" s="55"/>
      <c r="L29" s="55"/>
      <c r="M29" s="55"/>
      <c r="N29" s="55"/>
    </row>
    <row r="30" spans="1:14" ht="16.5" customHeight="1" x14ac:dyDescent="0.2">
      <c r="A30" s="334">
        <v>16</v>
      </c>
      <c r="B30" s="225"/>
      <c r="C30" s="364" t="s">
        <v>1865</v>
      </c>
      <c r="D30" s="467"/>
      <c r="E30" s="468"/>
      <c r="F30" s="335">
        <v>0.09</v>
      </c>
      <c r="G30" s="334"/>
      <c r="H30" s="335">
        <f>H28*F30</f>
        <v>41609.382194397789</v>
      </c>
      <c r="I30" s="20"/>
      <c r="J30" s="55"/>
      <c r="K30" s="55"/>
      <c r="L30" s="55"/>
      <c r="M30" s="55"/>
      <c r="N30" s="55"/>
    </row>
    <row r="31" spans="1:14" ht="28.5" customHeight="1" x14ac:dyDescent="0.2">
      <c r="A31" s="334">
        <v>17</v>
      </c>
      <c r="B31" s="225"/>
      <c r="C31" s="364" t="s">
        <v>1866</v>
      </c>
      <c r="D31" s="467"/>
      <c r="E31" s="468"/>
      <c r="F31" s="335"/>
      <c r="G31" s="334"/>
      <c r="H31" s="335">
        <f>H28+H29+H30</f>
        <v>545545.23321543762</v>
      </c>
    </row>
    <row r="32" spans="1:14" ht="27.75" customHeight="1" x14ac:dyDescent="0.2">
      <c r="A32" s="309">
        <v>18</v>
      </c>
      <c r="B32" s="472"/>
      <c r="C32" s="424" t="s">
        <v>21</v>
      </c>
      <c r="D32" s="316"/>
      <c r="E32" s="309"/>
      <c r="F32" s="335"/>
      <c r="G32" s="309"/>
      <c r="H32" s="311">
        <f>ROUND(H31,0)</f>
        <v>545545</v>
      </c>
    </row>
    <row r="34" spans="1:14" ht="60" customHeight="1" x14ac:dyDescent="0.2">
      <c r="A34" s="1077" t="s">
        <v>1796</v>
      </c>
      <c r="B34" s="1078"/>
      <c r="C34" s="1084" t="s">
        <v>2010</v>
      </c>
      <c r="D34" s="1085"/>
      <c r="E34" s="1085"/>
      <c r="F34" s="1085"/>
      <c r="G34" s="1085"/>
      <c r="H34" s="1085"/>
    </row>
    <row r="35" spans="1:14" ht="27.75" customHeight="1" x14ac:dyDescent="0.2">
      <c r="C35" s="1070" t="s">
        <v>1838</v>
      </c>
      <c r="D35" s="1070"/>
      <c r="E35" s="1070"/>
      <c r="F35" s="832"/>
      <c r="G35" s="832"/>
      <c r="H35" s="832"/>
    </row>
    <row r="36" spans="1:14" ht="12.75" customHeight="1" x14ac:dyDescent="0.2">
      <c r="K36" s="16"/>
      <c r="L36" s="16"/>
      <c r="M36" s="16"/>
      <c r="N36" s="16"/>
    </row>
  </sheetData>
  <mergeCells count="9">
    <mergeCell ref="C35:E35"/>
    <mergeCell ref="A34:B34"/>
    <mergeCell ref="A14:A17"/>
    <mergeCell ref="C1:E1"/>
    <mergeCell ref="C3:E3"/>
    <mergeCell ref="B5:C5"/>
    <mergeCell ref="B6:C6"/>
    <mergeCell ref="A7:A11"/>
    <mergeCell ref="C34:H34"/>
  </mergeCells>
  <conditionalFormatting sqref="C20:C21">
    <cfRule type="cellIs" dxfId="4" priority="1" stopIfTrue="1" operator="equal">
      <formula>"?"</formula>
    </cfRule>
  </conditionalFormatting>
  <printOptions horizontalCentered="1"/>
  <pageMargins left="1" right="0.19" top="0.7" bottom="0.22" header="0.5" footer="0.16"/>
  <pageSetup paperSize="9"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5"/>
  <sheetViews>
    <sheetView zoomScaleNormal="100" zoomScaleSheetLayoutView="85" workbookViewId="0">
      <pane xSplit="2" ySplit="9" topLeftCell="C37" activePane="bottomRight" state="frozen"/>
      <selection activeCell="C43" sqref="C43"/>
      <selection pane="topRight" activeCell="C43" sqref="C43"/>
      <selection pane="bottomLeft" activeCell="C43" sqref="C43"/>
      <selection pane="bottomRight" activeCell="G41" sqref="G41"/>
    </sheetView>
  </sheetViews>
  <sheetFormatPr defaultRowHeight="12.75" x14ac:dyDescent="0.2"/>
  <cols>
    <col min="1" max="1" width="4.140625" style="9" customWidth="1"/>
    <col min="2" max="2" width="43.28515625" style="9" customWidth="1"/>
    <col min="3" max="3" width="15.140625" style="9" customWidth="1"/>
    <col min="4" max="4" width="4.5703125" style="9" bestFit="1" customWidth="1"/>
    <col min="5" max="5" width="10.7109375" style="9" bestFit="1" customWidth="1"/>
    <col min="6" max="6" width="7" style="9" customWidth="1"/>
    <col min="7" max="7" width="12.42578125" style="9" customWidth="1"/>
    <col min="8" max="8" width="6" style="9" customWidth="1"/>
    <col min="9" max="9" width="11.85546875" style="9" customWidth="1"/>
    <col min="10" max="10" width="7" style="9" customWidth="1"/>
    <col min="11" max="11" width="11.7109375" style="9" customWidth="1"/>
    <col min="12" max="12" width="21.28515625" style="9" customWidth="1"/>
    <col min="13" max="13" width="11.28515625" style="9" customWidth="1"/>
    <col min="14" max="256" width="9.140625" style="9"/>
    <col min="257" max="257" width="4.140625" style="9" customWidth="1"/>
    <col min="258" max="258" width="43.28515625" style="9" customWidth="1"/>
    <col min="259" max="259" width="15.140625" style="9" customWidth="1"/>
    <col min="260" max="260" width="5.28515625" style="9" customWidth="1"/>
    <col min="261" max="261" width="10.7109375" style="9" bestFit="1" customWidth="1"/>
    <col min="262" max="262" width="7" style="9" customWidth="1"/>
    <col min="263" max="263" width="12.42578125" style="9" customWidth="1"/>
    <col min="264" max="264" width="6" style="9" customWidth="1"/>
    <col min="265" max="265" width="11.85546875" style="9" customWidth="1"/>
    <col min="266" max="266" width="7" style="9" customWidth="1"/>
    <col min="267" max="267" width="11.7109375" style="9" customWidth="1"/>
    <col min="268" max="268" width="32.7109375" style="9" customWidth="1"/>
    <col min="269" max="512" width="9.140625" style="9"/>
    <col min="513" max="513" width="4.140625" style="9" customWidth="1"/>
    <col min="514" max="514" width="43.28515625" style="9" customWidth="1"/>
    <col min="515" max="515" width="15.140625" style="9" customWidth="1"/>
    <col min="516" max="516" width="5.28515625" style="9" customWidth="1"/>
    <col min="517" max="517" width="10.7109375" style="9" bestFit="1" customWidth="1"/>
    <col min="518" max="518" width="7" style="9" customWidth="1"/>
    <col min="519" max="519" width="12.42578125" style="9" customWidth="1"/>
    <col min="520" max="520" width="6" style="9" customWidth="1"/>
    <col min="521" max="521" width="11.85546875" style="9" customWidth="1"/>
    <col min="522" max="522" width="7" style="9" customWidth="1"/>
    <col min="523" max="523" width="11.7109375" style="9" customWidth="1"/>
    <col min="524" max="524" width="32.7109375" style="9" customWidth="1"/>
    <col min="525" max="768" width="9.140625" style="9"/>
    <col min="769" max="769" width="4.140625" style="9" customWidth="1"/>
    <col min="770" max="770" width="43.28515625" style="9" customWidth="1"/>
    <col min="771" max="771" width="15.140625" style="9" customWidth="1"/>
    <col min="772" max="772" width="5.28515625" style="9" customWidth="1"/>
    <col min="773" max="773" width="10.7109375" style="9" bestFit="1" customWidth="1"/>
    <col min="774" max="774" width="7" style="9" customWidth="1"/>
    <col min="775" max="775" width="12.42578125" style="9" customWidth="1"/>
    <col min="776" max="776" width="6" style="9" customWidth="1"/>
    <col min="777" max="777" width="11.85546875" style="9" customWidth="1"/>
    <col min="778" max="778" width="7" style="9" customWidth="1"/>
    <col min="779" max="779" width="11.7109375" style="9" customWidth="1"/>
    <col min="780" max="780" width="32.7109375" style="9" customWidth="1"/>
    <col min="781" max="1024" width="9.140625" style="9"/>
    <col min="1025" max="1025" width="4.140625" style="9" customWidth="1"/>
    <col min="1026" max="1026" width="43.28515625" style="9" customWidth="1"/>
    <col min="1027" max="1027" width="15.140625" style="9" customWidth="1"/>
    <col min="1028" max="1028" width="5.28515625" style="9" customWidth="1"/>
    <col min="1029" max="1029" width="10.7109375" style="9" bestFit="1" customWidth="1"/>
    <col min="1030" max="1030" width="7" style="9" customWidth="1"/>
    <col min="1031" max="1031" width="12.42578125" style="9" customWidth="1"/>
    <col min="1032" max="1032" width="6" style="9" customWidth="1"/>
    <col min="1033" max="1033" width="11.85546875" style="9" customWidth="1"/>
    <col min="1034" max="1034" width="7" style="9" customWidth="1"/>
    <col min="1035" max="1035" width="11.7109375" style="9" customWidth="1"/>
    <col min="1036" max="1036" width="32.7109375" style="9" customWidth="1"/>
    <col min="1037" max="1280" width="9.140625" style="9"/>
    <col min="1281" max="1281" width="4.140625" style="9" customWidth="1"/>
    <col min="1282" max="1282" width="43.28515625" style="9" customWidth="1"/>
    <col min="1283" max="1283" width="15.140625" style="9" customWidth="1"/>
    <col min="1284" max="1284" width="5.28515625" style="9" customWidth="1"/>
    <col min="1285" max="1285" width="10.7109375" style="9" bestFit="1" customWidth="1"/>
    <col min="1286" max="1286" width="7" style="9" customWidth="1"/>
    <col min="1287" max="1287" width="12.42578125" style="9" customWidth="1"/>
    <col min="1288" max="1288" width="6" style="9" customWidth="1"/>
    <col min="1289" max="1289" width="11.85546875" style="9" customWidth="1"/>
    <col min="1290" max="1290" width="7" style="9" customWidth="1"/>
    <col min="1291" max="1291" width="11.7109375" style="9" customWidth="1"/>
    <col min="1292" max="1292" width="32.7109375" style="9" customWidth="1"/>
    <col min="1293" max="1536" width="9.140625" style="9"/>
    <col min="1537" max="1537" width="4.140625" style="9" customWidth="1"/>
    <col min="1538" max="1538" width="43.28515625" style="9" customWidth="1"/>
    <col min="1539" max="1539" width="15.140625" style="9" customWidth="1"/>
    <col min="1540" max="1540" width="5.28515625" style="9" customWidth="1"/>
    <col min="1541" max="1541" width="10.7109375" style="9" bestFit="1" customWidth="1"/>
    <col min="1542" max="1542" width="7" style="9" customWidth="1"/>
    <col min="1543" max="1543" width="12.42578125" style="9" customWidth="1"/>
    <col min="1544" max="1544" width="6" style="9" customWidth="1"/>
    <col min="1545" max="1545" width="11.85546875" style="9" customWidth="1"/>
    <col min="1546" max="1546" width="7" style="9" customWidth="1"/>
    <col min="1547" max="1547" width="11.7109375" style="9" customWidth="1"/>
    <col min="1548" max="1548" width="32.7109375" style="9" customWidth="1"/>
    <col min="1549" max="1792" width="9.140625" style="9"/>
    <col min="1793" max="1793" width="4.140625" style="9" customWidth="1"/>
    <col min="1794" max="1794" width="43.28515625" style="9" customWidth="1"/>
    <col min="1795" max="1795" width="15.140625" style="9" customWidth="1"/>
    <col min="1796" max="1796" width="5.28515625" style="9" customWidth="1"/>
    <col min="1797" max="1797" width="10.7109375" style="9" bestFit="1" customWidth="1"/>
    <col min="1798" max="1798" width="7" style="9" customWidth="1"/>
    <col min="1799" max="1799" width="12.42578125" style="9" customWidth="1"/>
    <col min="1800" max="1800" width="6" style="9" customWidth="1"/>
    <col min="1801" max="1801" width="11.85546875" style="9" customWidth="1"/>
    <col min="1802" max="1802" width="7" style="9" customWidth="1"/>
    <col min="1803" max="1803" width="11.7109375" style="9" customWidth="1"/>
    <col min="1804" max="1804" width="32.7109375" style="9" customWidth="1"/>
    <col min="1805" max="2048" width="9.140625" style="9"/>
    <col min="2049" max="2049" width="4.140625" style="9" customWidth="1"/>
    <col min="2050" max="2050" width="43.28515625" style="9" customWidth="1"/>
    <col min="2051" max="2051" width="15.140625" style="9" customWidth="1"/>
    <col min="2052" max="2052" width="5.28515625" style="9" customWidth="1"/>
    <col min="2053" max="2053" width="10.7109375" style="9" bestFit="1" customWidth="1"/>
    <col min="2054" max="2054" width="7" style="9" customWidth="1"/>
    <col min="2055" max="2055" width="12.42578125" style="9" customWidth="1"/>
    <col min="2056" max="2056" width="6" style="9" customWidth="1"/>
    <col min="2057" max="2057" width="11.85546875" style="9" customWidth="1"/>
    <col min="2058" max="2058" width="7" style="9" customWidth="1"/>
    <col min="2059" max="2059" width="11.7109375" style="9" customWidth="1"/>
    <col min="2060" max="2060" width="32.7109375" style="9" customWidth="1"/>
    <col min="2061" max="2304" width="9.140625" style="9"/>
    <col min="2305" max="2305" width="4.140625" style="9" customWidth="1"/>
    <col min="2306" max="2306" width="43.28515625" style="9" customWidth="1"/>
    <col min="2307" max="2307" width="15.140625" style="9" customWidth="1"/>
    <col min="2308" max="2308" width="5.28515625" style="9" customWidth="1"/>
    <col min="2309" max="2309" width="10.7109375" style="9" bestFit="1" customWidth="1"/>
    <col min="2310" max="2310" width="7" style="9" customWidth="1"/>
    <col min="2311" max="2311" width="12.42578125" style="9" customWidth="1"/>
    <col min="2312" max="2312" width="6" style="9" customWidth="1"/>
    <col min="2313" max="2313" width="11.85546875" style="9" customWidth="1"/>
    <col min="2314" max="2314" width="7" style="9" customWidth="1"/>
    <col min="2315" max="2315" width="11.7109375" style="9" customWidth="1"/>
    <col min="2316" max="2316" width="32.7109375" style="9" customWidth="1"/>
    <col min="2317" max="2560" width="9.140625" style="9"/>
    <col min="2561" max="2561" width="4.140625" style="9" customWidth="1"/>
    <col min="2562" max="2562" width="43.28515625" style="9" customWidth="1"/>
    <col min="2563" max="2563" width="15.140625" style="9" customWidth="1"/>
    <col min="2564" max="2564" width="5.28515625" style="9" customWidth="1"/>
    <col min="2565" max="2565" width="10.7109375" style="9" bestFit="1" customWidth="1"/>
    <col min="2566" max="2566" width="7" style="9" customWidth="1"/>
    <col min="2567" max="2567" width="12.42578125" style="9" customWidth="1"/>
    <col min="2568" max="2568" width="6" style="9" customWidth="1"/>
    <col min="2569" max="2569" width="11.85546875" style="9" customWidth="1"/>
    <col min="2570" max="2570" width="7" style="9" customWidth="1"/>
    <col min="2571" max="2571" width="11.7109375" style="9" customWidth="1"/>
    <col min="2572" max="2572" width="32.7109375" style="9" customWidth="1"/>
    <col min="2573" max="2816" width="9.140625" style="9"/>
    <col min="2817" max="2817" width="4.140625" style="9" customWidth="1"/>
    <col min="2818" max="2818" width="43.28515625" style="9" customWidth="1"/>
    <col min="2819" max="2819" width="15.140625" style="9" customWidth="1"/>
    <col min="2820" max="2820" width="5.28515625" style="9" customWidth="1"/>
    <col min="2821" max="2821" width="10.7109375" style="9" bestFit="1" customWidth="1"/>
    <col min="2822" max="2822" width="7" style="9" customWidth="1"/>
    <col min="2823" max="2823" width="12.42578125" style="9" customWidth="1"/>
    <col min="2824" max="2824" width="6" style="9" customWidth="1"/>
    <col min="2825" max="2825" width="11.85546875" style="9" customWidth="1"/>
    <col min="2826" max="2826" width="7" style="9" customWidth="1"/>
    <col min="2827" max="2827" width="11.7109375" style="9" customWidth="1"/>
    <col min="2828" max="2828" width="32.7109375" style="9" customWidth="1"/>
    <col min="2829" max="3072" width="9.140625" style="9"/>
    <col min="3073" max="3073" width="4.140625" style="9" customWidth="1"/>
    <col min="3074" max="3074" width="43.28515625" style="9" customWidth="1"/>
    <col min="3075" max="3075" width="15.140625" style="9" customWidth="1"/>
    <col min="3076" max="3076" width="5.28515625" style="9" customWidth="1"/>
    <col min="3077" max="3077" width="10.7109375" style="9" bestFit="1" customWidth="1"/>
    <col min="3078" max="3078" width="7" style="9" customWidth="1"/>
    <col min="3079" max="3079" width="12.42578125" style="9" customWidth="1"/>
    <col min="3080" max="3080" width="6" style="9" customWidth="1"/>
    <col min="3081" max="3081" width="11.85546875" style="9" customWidth="1"/>
    <col min="3082" max="3082" width="7" style="9" customWidth="1"/>
    <col min="3083" max="3083" width="11.7109375" style="9" customWidth="1"/>
    <col min="3084" max="3084" width="32.7109375" style="9" customWidth="1"/>
    <col min="3085" max="3328" width="9.140625" style="9"/>
    <col min="3329" max="3329" width="4.140625" style="9" customWidth="1"/>
    <col min="3330" max="3330" width="43.28515625" style="9" customWidth="1"/>
    <col min="3331" max="3331" width="15.140625" style="9" customWidth="1"/>
    <col min="3332" max="3332" width="5.28515625" style="9" customWidth="1"/>
    <col min="3333" max="3333" width="10.7109375" style="9" bestFit="1" customWidth="1"/>
    <col min="3334" max="3334" width="7" style="9" customWidth="1"/>
    <col min="3335" max="3335" width="12.42578125" style="9" customWidth="1"/>
    <col min="3336" max="3336" width="6" style="9" customWidth="1"/>
    <col min="3337" max="3337" width="11.85546875" style="9" customWidth="1"/>
    <col min="3338" max="3338" width="7" style="9" customWidth="1"/>
    <col min="3339" max="3339" width="11.7109375" style="9" customWidth="1"/>
    <col min="3340" max="3340" width="32.7109375" style="9" customWidth="1"/>
    <col min="3341" max="3584" width="9.140625" style="9"/>
    <col min="3585" max="3585" width="4.140625" style="9" customWidth="1"/>
    <col min="3586" max="3586" width="43.28515625" style="9" customWidth="1"/>
    <col min="3587" max="3587" width="15.140625" style="9" customWidth="1"/>
    <col min="3588" max="3588" width="5.28515625" style="9" customWidth="1"/>
    <col min="3589" max="3589" width="10.7109375" style="9" bestFit="1" customWidth="1"/>
    <col min="3590" max="3590" width="7" style="9" customWidth="1"/>
    <col min="3591" max="3591" width="12.42578125" style="9" customWidth="1"/>
    <col min="3592" max="3592" width="6" style="9" customWidth="1"/>
    <col min="3593" max="3593" width="11.85546875" style="9" customWidth="1"/>
    <col min="3594" max="3594" width="7" style="9" customWidth="1"/>
    <col min="3595" max="3595" width="11.7109375" style="9" customWidth="1"/>
    <col min="3596" max="3596" width="32.7109375" style="9" customWidth="1"/>
    <col min="3597" max="3840" width="9.140625" style="9"/>
    <col min="3841" max="3841" width="4.140625" style="9" customWidth="1"/>
    <col min="3842" max="3842" width="43.28515625" style="9" customWidth="1"/>
    <col min="3843" max="3843" width="15.140625" style="9" customWidth="1"/>
    <col min="3844" max="3844" width="5.28515625" style="9" customWidth="1"/>
    <col min="3845" max="3845" width="10.7109375" style="9" bestFit="1" customWidth="1"/>
    <col min="3846" max="3846" width="7" style="9" customWidth="1"/>
    <col min="3847" max="3847" width="12.42578125" style="9" customWidth="1"/>
    <col min="3848" max="3848" width="6" style="9" customWidth="1"/>
    <col min="3849" max="3849" width="11.85546875" style="9" customWidth="1"/>
    <col min="3850" max="3850" width="7" style="9" customWidth="1"/>
    <col min="3851" max="3851" width="11.7109375" style="9" customWidth="1"/>
    <col min="3852" max="3852" width="32.7109375" style="9" customWidth="1"/>
    <col min="3853" max="4096" width="9.140625" style="9"/>
    <col min="4097" max="4097" width="4.140625" style="9" customWidth="1"/>
    <col min="4098" max="4098" width="43.28515625" style="9" customWidth="1"/>
    <col min="4099" max="4099" width="15.140625" style="9" customWidth="1"/>
    <col min="4100" max="4100" width="5.28515625" style="9" customWidth="1"/>
    <col min="4101" max="4101" width="10.7109375" style="9" bestFit="1" customWidth="1"/>
    <col min="4102" max="4102" width="7" style="9" customWidth="1"/>
    <col min="4103" max="4103" width="12.42578125" style="9" customWidth="1"/>
    <col min="4104" max="4104" width="6" style="9" customWidth="1"/>
    <col min="4105" max="4105" width="11.85546875" style="9" customWidth="1"/>
    <col min="4106" max="4106" width="7" style="9" customWidth="1"/>
    <col min="4107" max="4107" width="11.7109375" style="9" customWidth="1"/>
    <col min="4108" max="4108" width="32.7109375" style="9" customWidth="1"/>
    <col min="4109" max="4352" width="9.140625" style="9"/>
    <col min="4353" max="4353" width="4.140625" style="9" customWidth="1"/>
    <col min="4354" max="4354" width="43.28515625" style="9" customWidth="1"/>
    <col min="4355" max="4355" width="15.140625" style="9" customWidth="1"/>
    <col min="4356" max="4356" width="5.28515625" style="9" customWidth="1"/>
    <col min="4357" max="4357" width="10.7109375" style="9" bestFit="1" customWidth="1"/>
    <col min="4358" max="4358" width="7" style="9" customWidth="1"/>
    <col min="4359" max="4359" width="12.42578125" style="9" customWidth="1"/>
    <col min="4360" max="4360" width="6" style="9" customWidth="1"/>
    <col min="4361" max="4361" width="11.85546875" style="9" customWidth="1"/>
    <col min="4362" max="4362" width="7" style="9" customWidth="1"/>
    <col min="4363" max="4363" width="11.7109375" style="9" customWidth="1"/>
    <col min="4364" max="4364" width="32.7109375" style="9" customWidth="1"/>
    <col min="4365" max="4608" width="9.140625" style="9"/>
    <col min="4609" max="4609" width="4.140625" style="9" customWidth="1"/>
    <col min="4610" max="4610" width="43.28515625" style="9" customWidth="1"/>
    <col min="4611" max="4611" width="15.140625" style="9" customWidth="1"/>
    <col min="4612" max="4612" width="5.28515625" style="9" customWidth="1"/>
    <col min="4613" max="4613" width="10.7109375" style="9" bestFit="1" customWidth="1"/>
    <col min="4614" max="4614" width="7" style="9" customWidth="1"/>
    <col min="4615" max="4615" width="12.42578125" style="9" customWidth="1"/>
    <col min="4616" max="4616" width="6" style="9" customWidth="1"/>
    <col min="4617" max="4617" width="11.85546875" style="9" customWidth="1"/>
    <col min="4618" max="4618" width="7" style="9" customWidth="1"/>
    <col min="4619" max="4619" width="11.7109375" style="9" customWidth="1"/>
    <col min="4620" max="4620" width="32.7109375" style="9" customWidth="1"/>
    <col min="4621" max="4864" width="9.140625" style="9"/>
    <col min="4865" max="4865" width="4.140625" style="9" customWidth="1"/>
    <col min="4866" max="4866" width="43.28515625" style="9" customWidth="1"/>
    <col min="4867" max="4867" width="15.140625" style="9" customWidth="1"/>
    <col min="4868" max="4868" width="5.28515625" style="9" customWidth="1"/>
    <col min="4869" max="4869" width="10.7109375" style="9" bestFit="1" customWidth="1"/>
    <col min="4870" max="4870" width="7" style="9" customWidth="1"/>
    <col min="4871" max="4871" width="12.42578125" style="9" customWidth="1"/>
    <col min="4872" max="4872" width="6" style="9" customWidth="1"/>
    <col min="4873" max="4873" width="11.85546875" style="9" customWidth="1"/>
    <col min="4874" max="4874" width="7" style="9" customWidth="1"/>
    <col min="4875" max="4875" width="11.7109375" style="9" customWidth="1"/>
    <col min="4876" max="4876" width="32.7109375" style="9" customWidth="1"/>
    <col min="4877" max="5120" width="9.140625" style="9"/>
    <col min="5121" max="5121" width="4.140625" style="9" customWidth="1"/>
    <col min="5122" max="5122" width="43.28515625" style="9" customWidth="1"/>
    <col min="5123" max="5123" width="15.140625" style="9" customWidth="1"/>
    <col min="5124" max="5124" width="5.28515625" style="9" customWidth="1"/>
    <col min="5125" max="5125" width="10.7109375" style="9" bestFit="1" customWidth="1"/>
    <col min="5126" max="5126" width="7" style="9" customWidth="1"/>
    <col min="5127" max="5127" width="12.42578125" style="9" customWidth="1"/>
    <col min="5128" max="5128" width="6" style="9" customWidth="1"/>
    <col min="5129" max="5129" width="11.85546875" style="9" customWidth="1"/>
    <col min="5130" max="5130" width="7" style="9" customWidth="1"/>
    <col min="5131" max="5131" width="11.7109375" style="9" customWidth="1"/>
    <col min="5132" max="5132" width="32.7109375" style="9" customWidth="1"/>
    <col min="5133" max="5376" width="9.140625" style="9"/>
    <col min="5377" max="5377" width="4.140625" style="9" customWidth="1"/>
    <col min="5378" max="5378" width="43.28515625" style="9" customWidth="1"/>
    <col min="5379" max="5379" width="15.140625" style="9" customWidth="1"/>
    <col min="5380" max="5380" width="5.28515625" style="9" customWidth="1"/>
    <col min="5381" max="5381" width="10.7109375" style="9" bestFit="1" customWidth="1"/>
    <col min="5382" max="5382" width="7" style="9" customWidth="1"/>
    <col min="5383" max="5383" width="12.42578125" style="9" customWidth="1"/>
    <col min="5384" max="5384" width="6" style="9" customWidth="1"/>
    <col min="5385" max="5385" width="11.85546875" style="9" customWidth="1"/>
    <col min="5386" max="5386" width="7" style="9" customWidth="1"/>
    <col min="5387" max="5387" width="11.7109375" style="9" customWidth="1"/>
    <col min="5388" max="5388" width="32.7109375" style="9" customWidth="1"/>
    <col min="5389" max="5632" width="9.140625" style="9"/>
    <col min="5633" max="5633" width="4.140625" style="9" customWidth="1"/>
    <col min="5634" max="5634" width="43.28515625" style="9" customWidth="1"/>
    <col min="5635" max="5635" width="15.140625" style="9" customWidth="1"/>
    <col min="5636" max="5636" width="5.28515625" style="9" customWidth="1"/>
    <col min="5637" max="5637" width="10.7109375" style="9" bestFit="1" customWidth="1"/>
    <col min="5638" max="5638" width="7" style="9" customWidth="1"/>
    <col min="5639" max="5639" width="12.42578125" style="9" customWidth="1"/>
    <col min="5640" max="5640" width="6" style="9" customWidth="1"/>
    <col min="5641" max="5641" width="11.85546875" style="9" customWidth="1"/>
    <col min="5642" max="5642" width="7" style="9" customWidth="1"/>
    <col min="5643" max="5643" width="11.7109375" style="9" customWidth="1"/>
    <col min="5644" max="5644" width="32.7109375" style="9" customWidth="1"/>
    <col min="5645" max="5888" width="9.140625" style="9"/>
    <col min="5889" max="5889" width="4.140625" style="9" customWidth="1"/>
    <col min="5890" max="5890" width="43.28515625" style="9" customWidth="1"/>
    <col min="5891" max="5891" width="15.140625" style="9" customWidth="1"/>
    <col min="5892" max="5892" width="5.28515625" style="9" customWidth="1"/>
    <col min="5893" max="5893" width="10.7109375" style="9" bestFit="1" customWidth="1"/>
    <col min="5894" max="5894" width="7" style="9" customWidth="1"/>
    <col min="5895" max="5895" width="12.42578125" style="9" customWidth="1"/>
    <col min="5896" max="5896" width="6" style="9" customWidth="1"/>
    <col min="5897" max="5897" width="11.85546875" style="9" customWidth="1"/>
    <col min="5898" max="5898" width="7" style="9" customWidth="1"/>
    <col min="5899" max="5899" width="11.7109375" style="9" customWidth="1"/>
    <col min="5900" max="5900" width="32.7109375" style="9" customWidth="1"/>
    <col min="5901" max="6144" width="9.140625" style="9"/>
    <col min="6145" max="6145" width="4.140625" style="9" customWidth="1"/>
    <col min="6146" max="6146" width="43.28515625" style="9" customWidth="1"/>
    <col min="6147" max="6147" width="15.140625" style="9" customWidth="1"/>
    <col min="6148" max="6148" width="5.28515625" style="9" customWidth="1"/>
    <col min="6149" max="6149" width="10.7109375" style="9" bestFit="1" customWidth="1"/>
    <col min="6150" max="6150" width="7" style="9" customWidth="1"/>
    <col min="6151" max="6151" width="12.42578125" style="9" customWidth="1"/>
    <col min="6152" max="6152" width="6" style="9" customWidth="1"/>
    <col min="6153" max="6153" width="11.85546875" style="9" customWidth="1"/>
    <col min="6154" max="6154" width="7" style="9" customWidth="1"/>
    <col min="6155" max="6155" width="11.7109375" style="9" customWidth="1"/>
    <col min="6156" max="6156" width="32.7109375" style="9" customWidth="1"/>
    <col min="6157" max="6400" width="9.140625" style="9"/>
    <col min="6401" max="6401" width="4.140625" style="9" customWidth="1"/>
    <col min="6402" max="6402" width="43.28515625" style="9" customWidth="1"/>
    <col min="6403" max="6403" width="15.140625" style="9" customWidth="1"/>
    <col min="6404" max="6404" width="5.28515625" style="9" customWidth="1"/>
    <col min="6405" max="6405" width="10.7109375" style="9" bestFit="1" customWidth="1"/>
    <col min="6406" max="6406" width="7" style="9" customWidth="1"/>
    <col min="6407" max="6407" width="12.42578125" style="9" customWidth="1"/>
    <col min="6408" max="6408" width="6" style="9" customWidth="1"/>
    <col min="6409" max="6409" width="11.85546875" style="9" customWidth="1"/>
    <col min="6410" max="6410" width="7" style="9" customWidth="1"/>
    <col min="6411" max="6411" width="11.7109375" style="9" customWidth="1"/>
    <col min="6412" max="6412" width="32.7109375" style="9" customWidth="1"/>
    <col min="6413" max="6656" width="9.140625" style="9"/>
    <col min="6657" max="6657" width="4.140625" style="9" customWidth="1"/>
    <col min="6658" max="6658" width="43.28515625" style="9" customWidth="1"/>
    <col min="6659" max="6659" width="15.140625" style="9" customWidth="1"/>
    <col min="6660" max="6660" width="5.28515625" style="9" customWidth="1"/>
    <col min="6661" max="6661" width="10.7109375" style="9" bestFit="1" customWidth="1"/>
    <col min="6662" max="6662" width="7" style="9" customWidth="1"/>
    <col min="6663" max="6663" width="12.42578125" style="9" customWidth="1"/>
    <col min="6664" max="6664" width="6" style="9" customWidth="1"/>
    <col min="6665" max="6665" width="11.85546875" style="9" customWidth="1"/>
    <col min="6666" max="6666" width="7" style="9" customWidth="1"/>
    <col min="6667" max="6667" width="11.7109375" style="9" customWidth="1"/>
    <col min="6668" max="6668" width="32.7109375" style="9" customWidth="1"/>
    <col min="6669" max="6912" width="9.140625" style="9"/>
    <col min="6913" max="6913" width="4.140625" style="9" customWidth="1"/>
    <col min="6914" max="6914" width="43.28515625" style="9" customWidth="1"/>
    <col min="6915" max="6915" width="15.140625" style="9" customWidth="1"/>
    <col min="6916" max="6916" width="5.28515625" style="9" customWidth="1"/>
    <col min="6917" max="6917" width="10.7109375" style="9" bestFit="1" customWidth="1"/>
    <col min="6918" max="6918" width="7" style="9" customWidth="1"/>
    <col min="6919" max="6919" width="12.42578125" style="9" customWidth="1"/>
    <col min="6920" max="6920" width="6" style="9" customWidth="1"/>
    <col min="6921" max="6921" width="11.85546875" style="9" customWidth="1"/>
    <col min="6922" max="6922" width="7" style="9" customWidth="1"/>
    <col min="6923" max="6923" width="11.7109375" style="9" customWidth="1"/>
    <col min="6924" max="6924" width="32.7109375" style="9" customWidth="1"/>
    <col min="6925" max="7168" width="9.140625" style="9"/>
    <col min="7169" max="7169" width="4.140625" style="9" customWidth="1"/>
    <col min="7170" max="7170" width="43.28515625" style="9" customWidth="1"/>
    <col min="7171" max="7171" width="15.140625" style="9" customWidth="1"/>
    <col min="7172" max="7172" width="5.28515625" style="9" customWidth="1"/>
    <col min="7173" max="7173" width="10.7109375" style="9" bestFit="1" customWidth="1"/>
    <col min="7174" max="7174" width="7" style="9" customWidth="1"/>
    <col min="7175" max="7175" width="12.42578125" style="9" customWidth="1"/>
    <col min="7176" max="7176" width="6" style="9" customWidth="1"/>
    <col min="7177" max="7177" width="11.85546875" style="9" customWidth="1"/>
    <col min="7178" max="7178" width="7" style="9" customWidth="1"/>
    <col min="7179" max="7179" width="11.7109375" style="9" customWidth="1"/>
    <col min="7180" max="7180" width="32.7109375" style="9" customWidth="1"/>
    <col min="7181" max="7424" width="9.140625" style="9"/>
    <col min="7425" max="7425" width="4.140625" style="9" customWidth="1"/>
    <col min="7426" max="7426" width="43.28515625" style="9" customWidth="1"/>
    <col min="7427" max="7427" width="15.140625" style="9" customWidth="1"/>
    <col min="7428" max="7428" width="5.28515625" style="9" customWidth="1"/>
    <col min="7429" max="7429" width="10.7109375" style="9" bestFit="1" customWidth="1"/>
    <col min="7430" max="7430" width="7" style="9" customWidth="1"/>
    <col min="7431" max="7431" width="12.42578125" style="9" customWidth="1"/>
    <col min="7432" max="7432" width="6" style="9" customWidth="1"/>
    <col min="7433" max="7433" width="11.85546875" style="9" customWidth="1"/>
    <col min="7434" max="7434" width="7" style="9" customWidth="1"/>
    <col min="7435" max="7435" width="11.7109375" style="9" customWidth="1"/>
    <col min="7436" max="7436" width="32.7109375" style="9" customWidth="1"/>
    <col min="7437" max="7680" width="9.140625" style="9"/>
    <col min="7681" max="7681" width="4.140625" style="9" customWidth="1"/>
    <col min="7682" max="7682" width="43.28515625" style="9" customWidth="1"/>
    <col min="7683" max="7683" width="15.140625" style="9" customWidth="1"/>
    <col min="7684" max="7684" width="5.28515625" style="9" customWidth="1"/>
    <col min="7685" max="7685" width="10.7109375" style="9" bestFit="1" customWidth="1"/>
    <col min="7686" max="7686" width="7" style="9" customWidth="1"/>
    <col min="7687" max="7687" width="12.42578125" style="9" customWidth="1"/>
    <col min="7688" max="7688" width="6" style="9" customWidth="1"/>
    <col min="7689" max="7689" width="11.85546875" style="9" customWidth="1"/>
    <col min="7690" max="7690" width="7" style="9" customWidth="1"/>
    <col min="7691" max="7691" width="11.7109375" style="9" customWidth="1"/>
    <col min="7692" max="7692" width="32.7109375" style="9" customWidth="1"/>
    <col min="7693" max="7936" width="9.140625" style="9"/>
    <col min="7937" max="7937" width="4.140625" style="9" customWidth="1"/>
    <col min="7938" max="7938" width="43.28515625" style="9" customWidth="1"/>
    <col min="7939" max="7939" width="15.140625" style="9" customWidth="1"/>
    <col min="7940" max="7940" width="5.28515625" style="9" customWidth="1"/>
    <col min="7941" max="7941" width="10.7109375" style="9" bestFit="1" customWidth="1"/>
    <col min="7942" max="7942" width="7" style="9" customWidth="1"/>
    <col min="7943" max="7943" width="12.42578125" style="9" customWidth="1"/>
    <col min="7944" max="7944" width="6" style="9" customWidth="1"/>
    <col min="7945" max="7945" width="11.85546875" style="9" customWidth="1"/>
    <col min="7946" max="7946" width="7" style="9" customWidth="1"/>
    <col min="7947" max="7947" width="11.7109375" style="9" customWidth="1"/>
    <col min="7948" max="7948" width="32.7109375" style="9" customWidth="1"/>
    <col min="7949" max="8192" width="9.140625" style="9"/>
    <col min="8193" max="8193" width="4.140625" style="9" customWidth="1"/>
    <col min="8194" max="8194" width="43.28515625" style="9" customWidth="1"/>
    <col min="8195" max="8195" width="15.140625" style="9" customWidth="1"/>
    <col min="8196" max="8196" width="5.28515625" style="9" customWidth="1"/>
    <col min="8197" max="8197" width="10.7109375" style="9" bestFit="1" customWidth="1"/>
    <col min="8198" max="8198" width="7" style="9" customWidth="1"/>
    <col min="8199" max="8199" width="12.42578125" style="9" customWidth="1"/>
    <col min="8200" max="8200" width="6" style="9" customWidth="1"/>
    <col min="8201" max="8201" width="11.85546875" style="9" customWidth="1"/>
    <col min="8202" max="8202" width="7" style="9" customWidth="1"/>
    <col min="8203" max="8203" width="11.7109375" style="9" customWidth="1"/>
    <col min="8204" max="8204" width="32.7109375" style="9" customWidth="1"/>
    <col min="8205" max="8448" width="9.140625" style="9"/>
    <col min="8449" max="8449" width="4.140625" style="9" customWidth="1"/>
    <col min="8450" max="8450" width="43.28515625" style="9" customWidth="1"/>
    <col min="8451" max="8451" width="15.140625" style="9" customWidth="1"/>
    <col min="8452" max="8452" width="5.28515625" style="9" customWidth="1"/>
    <col min="8453" max="8453" width="10.7109375" style="9" bestFit="1" customWidth="1"/>
    <col min="8454" max="8454" width="7" style="9" customWidth="1"/>
    <col min="8455" max="8455" width="12.42578125" style="9" customWidth="1"/>
    <col min="8456" max="8456" width="6" style="9" customWidth="1"/>
    <col min="8457" max="8457" width="11.85546875" style="9" customWidth="1"/>
    <col min="8458" max="8458" width="7" style="9" customWidth="1"/>
    <col min="8459" max="8459" width="11.7109375" style="9" customWidth="1"/>
    <col min="8460" max="8460" width="32.7109375" style="9" customWidth="1"/>
    <col min="8461" max="8704" width="9.140625" style="9"/>
    <col min="8705" max="8705" width="4.140625" style="9" customWidth="1"/>
    <col min="8706" max="8706" width="43.28515625" style="9" customWidth="1"/>
    <col min="8707" max="8707" width="15.140625" style="9" customWidth="1"/>
    <col min="8708" max="8708" width="5.28515625" style="9" customWidth="1"/>
    <col min="8709" max="8709" width="10.7109375" style="9" bestFit="1" customWidth="1"/>
    <col min="8710" max="8710" width="7" style="9" customWidth="1"/>
    <col min="8711" max="8711" width="12.42578125" style="9" customWidth="1"/>
    <col min="8712" max="8712" width="6" style="9" customWidth="1"/>
    <col min="8713" max="8713" width="11.85546875" style="9" customWidth="1"/>
    <col min="8714" max="8714" width="7" style="9" customWidth="1"/>
    <col min="8715" max="8715" width="11.7109375" style="9" customWidth="1"/>
    <col min="8716" max="8716" width="32.7109375" style="9" customWidth="1"/>
    <col min="8717" max="8960" width="9.140625" style="9"/>
    <col min="8961" max="8961" width="4.140625" style="9" customWidth="1"/>
    <col min="8962" max="8962" width="43.28515625" style="9" customWidth="1"/>
    <col min="8963" max="8963" width="15.140625" style="9" customWidth="1"/>
    <col min="8964" max="8964" width="5.28515625" style="9" customWidth="1"/>
    <col min="8965" max="8965" width="10.7109375" style="9" bestFit="1" customWidth="1"/>
    <col min="8966" max="8966" width="7" style="9" customWidth="1"/>
    <col min="8967" max="8967" width="12.42578125" style="9" customWidth="1"/>
    <col min="8968" max="8968" width="6" style="9" customWidth="1"/>
    <col min="8969" max="8969" width="11.85546875" style="9" customWidth="1"/>
    <col min="8970" max="8970" width="7" style="9" customWidth="1"/>
    <col min="8971" max="8971" width="11.7109375" style="9" customWidth="1"/>
    <col min="8972" max="8972" width="32.7109375" style="9" customWidth="1"/>
    <col min="8973" max="9216" width="9.140625" style="9"/>
    <col min="9217" max="9217" width="4.140625" style="9" customWidth="1"/>
    <col min="9218" max="9218" width="43.28515625" style="9" customWidth="1"/>
    <col min="9219" max="9219" width="15.140625" style="9" customWidth="1"/>
    <col min="9220" max="9220" width="5.28515625" style="9" customWidth="1"/>
    <col min="9221" max="9221" width="10.7109375" style="9" bestFit="1" customWidth="1"/>
    <col min="9222" max="9222" width="7" style="9" customWidth="1"/>
    <col min="9223" max="9223" width="12.42578125" style="9" customWidth="1"/>
    <col min="9224" max="9224" width="6" style="9" customWidth="1"/>
    <col min="9225" max="9225" width="11.85546875" style="9" customWidth="1"/>
    <col min="9226" max="9226" width="7" style="9" customWidth="1"/>
    <col min="9227" max="9227" width="11.7109375" style="9" customWidth="1"/>
    <col min="9228" max="9228" width="32.7109375" style="9" customWidth="1"/>
    <col min="9229" max="9472" width="9.140625" style="9"/>
    <col min="9473" max="9473" width="4.140625" style="9" customWidth="1"/>
    <col min="9474" max="9474" width="43.28515625" style="9" customWidth="1"/>
    <col min="9475" max="9475" width="15.140625" style="9" customWidth="1"/>
    <col min="9476" max="9476" width="5.28515625" style="9" customWidth="1"/>
    <col min="9477" max="9477" width="10.7109375" style="9" bestFit="1" customWidth="1"/>
    <col min="9478" max="9478" width="7" style="9" customWidth="1"/>
    <col min="9479" max="9479" width="12.42578125" style="9" customWidth="1"/>
    <col min="9480" max="9480" width="6" style="9" customWidth="1"/>
    <col min="9481" max="9481" width="11.85546875" style="9" customWidth="1"/>
    <col min="9482" max="9482" width="7" style="9" customWidth="1"/>
    <col min="9483" max="9483" width="11.7109375" style="9" customWidth="1"/>
    <col min="9484" max="9484" width="32.7109375" style="9" customWidth="1"/>
    <col min="9485" max="9728" width="9.140625" style="9"/>
    <col min="9729" max="9729" width="4.140625" style="9" customWidth="1"/>
    <col min="9730" max="9730" width="43.28515625" style="9" customWidth="1"/>
    <col min="9731" max="9731" width="15.140625" style="9" customWidth="1"/>
    <col min="9732" max="9732" width="5.28515625" style="9" customWidth="1"/>
    <col min="9733" max="9733" width="10.7109375" style="9" bestFit="1" customWidth="1"/>
    <col min="9734" max="9734" width="7" style="9" customWidth="1"/>
    <col min="9735" max="9735" width="12.42578125" style="9" customWidth="1"/>
    <col min="9736" max="9736" width="6" style="9" customWidth="1"/>
    <col min="9737" max="9737" width="11.85546875" style="9" customWidth="1"/>
    <col min="9738" max="9738" width="7" style="9" customWidth="1"/>
    <col min="9739" max="9739" width="11.7109375" style="9" customWidth="1"/>
    <col min="9740" max="9740" width="32.7109375" style="9" customWidth="1"/>
    <col min="9741" max="9984" width="9.140625" style="9"/>
    <col min="9985" max="9985" width="4.140625" style="9" customWidth="1"/>
    <col min="9986" max="9986" width="43.28515625" style="9" customWidth="1"/>
    <col min="9987" max="9987" width="15.140625" style="9" customWidth="1"/>
    <col min="9988" max="9988" width="5.28515625" style="9" customWidth="1"/>
    <col min="9989" max="9989" width="10.7109375" style="9" bestFit="1" customWidth="1"/>
    <col min="9990" max="9990" width="7" style="9" customWidth="1"/>
    <col min="9991" max="9991" width="12.42578125" style="9" customWidth="1"/>
    <col min="9992" max="9992" width="6" style="9" customWidth="1"/>
    <col min="9993" max="9993" width="11.85546875" style="9" customWidth="1"/>
    <col min="9994" max="9994" width="7" style="9" customWidth="1"/>
    <col min="9995" max="9995" width="11.7109375" style="9" customWidth="1"/>
    <col min="9996" max="9996" width="32.7109375" style="9" customWidth="1"/>
    <col min="9997" max="10240" width="9.140625" style="9"/>
    <col min="10241" max="10241" width="4.140625" style="9" customWidth="1"/>
    <col min="10242" max="10242" width="43.28515625" style="9" customWidth="1"/>
    <col min="10243" max="10243" width="15.140625" style="9" customWidth="1"/>
    <col min="10244" max="10244" width="5.28515625" style="9" customWidth="1"/>
    <col min="10245" max="10245" width="10.7109375" style="9" bestFit="1" customWidth="1"/>
    <col min="10246" max="10246" width="7" style="9" customWidth="1"/>
    <col min="10247" max="10247" width="12.42578125" style="9" customWidth="1"/>
    <col min="10248" max="10248" width="6" style="9" customWidth="1"/>
    <col min="10249" max="10249" width="11.85546875" style="9" customWidth="1"/>
    <col min="10250" max="10250" width="7" style="9" customWidth="1"/>
    <col min="10251" max="10251" width="11.7109375" style="9" customWidth="1"/>
    <col min="10252" max="10252" width="32.7109375" style="9" customWidth="1"/>
    <col min="10253" max="10496" width="9.140625" style="9"/>
    <col min="10497" max="10497" width="4.140625" style="9" customWidth="1"/>
    <col min="10498" max="10498" width="43.28515625" style="9" customWidth="1"/>
    <col min="10499" max="10499" width="15.140625" style="9" customWidth="1"/>
    <col min="10500" max="10500" width="5.28515625" style="9" customWidth="1"/>
    <col min="10501" max="10501" width="10.7109375" style="9" bestFit="1" customWidth="1"/>
    <col min="10502" max="10502" width="7" style="9" customWidth="1"/>
    <col min="10503" max="10503" width="12.42578125" style="9" customWidth="1"/>
    <col min="10504" max="10504" width="6" style="9" customWidth="1"/>
    <col min="10505" max="10505" width="11.85546875" style="9" customWidth="1"/>
    <col min="10506" max="10506" width="7" style="9" customWidth="1"/>
    <col min="10507" max="10507" width="11.7109375" style="9" customWidth="1"/>
    <col min="10508" max="10508" width="32.7109375" style="9" customWidth="1"/>
    <col min="10509" max="10752" width="9.140625" style="9"/>
    <col min="10753" max="10753" width="4.140625" style="9" customWidth="1"/>
    <col min="10754" max="10754" width="43.28515625" style="9" customWidth="1"/>
    <col min="10755" max="10755" width="15.140625" style="9" customWidth="1"/>
    <col min="10756" max="10756" width="5.28515625" style="9" customWidth="1"/>
    <col min="10757" max="10757" width="10.7109375" style="9" bestFit="1" customWidth="1"/>
    <col min="10758" max="10758" width="7" style="9" customWidth="1"/>
    <col min="10759" max="10759" width="12.42578125" style="9" customWidth="1"/>
    <col min="10760" max="10760" width="6" style="9" customWidth="1"/>
    <col min="10761" max="10761" width="11.85546875" style="9" customWidth="1"/>
    <col min="10762" max="10762" width="7" style="9" customWidth="1"/>
    <col min="10763" max="10763" width="11.7109375" style="9" customWidth="1"/>
    <col min="10764" max="10764" width="32.7109375" style="9" customWidth="1"/>
    <col min="10765" max="11008" width="9.140625" style="9"/>
    <col min="11009" max="11009" width="4.140625" style="9" customWidth="1"/>
    <col min="11010" max="11010" width="43.28515625" style="9" customWidth="1"/>
    <col min="11011" max="11011" width="15.140625" style="9" customWidth="1"/>
    <col min="11012" max="11012" width="5.28515625" style="9" customWidth="1"/>
    <col min="11013" max="11013" width="10.7109375" style="9" bestFit="1" customWidth="1"/>
    <col min="11014" max="11014" width="7" style="9" customWidth="1"/>
    <col min="11015" max="11015" width="12.42578125" style="9" customWidth="1"/>
    <col min="11016" max="11016" width="6" style="9" customWidth="1"/>
    <col min="11017" max="11017" width="11.85546875" style="9" customWidth="1"/>
    <col min="11018" max="11018" width="7" style="9" customWidth="1"/>
    <col min="11019" max="11019" width="11.7109375" style="9" customWidth="1"/>
    <col min="11020" max="11020" width="32.7109375" style="9" customWidth="1"/>
    <col min="11021" max="11264" width="9.140625" style="9"/>
    <col min="11265" max="11265" width="4.140625" style="9" customWidth="1"/>
    <col min="11266" max="11266" width="43.28515625" style="9" customWidth="1"/>
    <col min="11267" max="11267" width="15.140625" style="9" customWidth="1"/>
    <col min="11268" max="11268" width="5.28515625" style="9" customWidth="1"/>
    <col min="11269" max="11269" width="10.7109375" style="9" bestFit="1" customWidth="1"/>
    <col min="11270" max="11270" width="7" style="9" customWidth="1"/>
    <col min="11271" max="11271" width="12.42578125" style="9" customWidth="1"/>
    <col min="11272" max="11272" width="6" style="9" customWidth="1"/>
    <col min="11273" max="11273" width="11.85546875" style="9" customWidth="1"/>
    <col min="11274" max="11274" width="7" style="9" customWidth="1"/>
    <col min="11275" max="11275" width="11.7109375" style="9" customWidth="1"/>
    <col min="11276" max="11276" width="32.7109375" style="9" customWidth="1"/>
    <col min="11277" max="11520" width="9.140625" style="9"/>
    <col min="11521" max="11521" width="4.140625" style="9" customWidth="1"/>
    <col min="11522" max="11522" width="43.28515625" style="9" customWidth="1"/>
    <col min="11523" max="11523" width="15.140625" style="9" customWidth="1"/>
    <col min="11524" max="11524" width="5.28515625" style="9" customWidth="1"/>
    <col min="11525" max="11525" width="10.7109375" style="9" bestFit="1" customWidth="1"/>
    <col min="11526" max="11526" width="7" style="9" customWidth="1"/>
    <col min="11527" max="11527" width="12.42578125" style="9" customWidth="1"/>
    <col min="11528" max="11528" width="6" style="9" customWidth="1"/>
    <col min="11529" max="11529" width="11.85546875" style="9" customWidth="1"/>
    <col min="11530" max="11530" width="7" style="9" customWidth="1"/>
    <col min="11531" max="11531" width="11.7109375" style="9" customWidth="1"/>
    <col min="11532" max="11532" width="32.7109375" style="9" customWidth="1"/>
    <col min="11533" max="11776" width="9.140625" style="9"/>
    <col min="11777" max="11777" width="4.140625" style="9" customWidth="1"/>
    <col min="11778" max="11778" width="43.28515625" style="9" customWidth="1"/>
    <col min="11779" max="11779" width="15.140625" style="9" customWidth="1"/>
    <col min="11780" max="11780" width="5.28515625" style="9" customWidth="1"/>
    <col min="11781" max="11781" width="10.7109375" style="9" bestFit="1" customWidth="1"/>
    <col min="11782" max="11782" width="7" style="9" customWidth="1"/>
    <col min="11783" max="11783" width="12.42578125" style="9" customWidth="1"/>
    <col min="11784" max="11784" width="6" style="9" customWidth="1"/>
    <col min="11785" max="11785" width="11.85546875" style="9" customWidth="1"/>
    <col min="11786" max="11786" width="7" style="9" customWidth="1"/>
    <col min="11787" max="11787" width="11.7109375" style="9" customWidth="1"/>
    <col min="11788" max="11788" width="32.7109375" style="9" customWidth="1"/>
    <col min="11789" max="12032" width="9.140625" style="9"/>
    <col min="12033" max="12033" width="4.140625" style="9" customWidth="1"/>
    <col min="12034" max="12034" width="43.28515625" style="9" customWidth="1"/>
    <col min="12035" max="12035" width="15.140625" style="9" customWidth="1"/>
    <col min="12036" max="12036" width="5.28515625" style="9" customWidth="1"/>
    <col min="12037" max="12037" width="10.7109375" style="9" bestFit="1" customWidth="1"/>
    <col min="12038" max="12038" width="7" style="9" customWidth="1"/>
    <col min="12039" max="12039" width="12.42578125" style="9" customWidth="1"/>
    <col min="12040" max="12040" width="6" style="9" customWidth="1"/>
    <col min="12041" max="12041" width="11.85546875" style="9" customWidth="1"/>
    <col min="12042" max="12042" width="7" style="9" customWidth="1"/>
    <col min="12043" max="12043" width="11.7109375" style="9" customWidth="1"/>
    <col min="12044" max="12044" width="32.7109375" style="9" customWidth="1"/>
    <col min="12045" max="12288" width="9.140625" style="9"/>
    <col min="12289" max="12289" width="4.140625" style="9" customWidth="1"/>
    <col min="12290" max="12290" width="43.28515625" style="9" customWidth="1"/>
    <col min="12291" max="12291" width="15.140625" style="9" customWidth="1"/>
    <col min="12292" max="12292" width="5.28515625" style="9" customWidth="1"/>
    <col min="12293" max="12293" width="10.7109375" style="9" bestFit="1" customWidth="1"/>
    <col min="12294" max="12294" width="7" style="9" customWidth="1"/>
    <col min="12295" max="12295" width="12.42578125" style="9" customWidth="1"/>
    <col min="12296" max="12296" width="6" style="9" customWidth="1"/>
    <col min="12297" max="12297" width="11.85546875" style="9" customWidth="1"/>
    <col min="12298" max="12298" width="7" style="9" customWidth="1"/>
    <col min="12299" max="12299" width="11.7109375" style="9" customWidth="1"/>
    <col min="12300" max="12300" width="32.7109375" style="9" customWidth="1"/>
    <col min="12301" max="12544" width="9.140625" style="9"/>
    <col min="12545" max="12545" width="4.140625" style="9" customWidth="1"/>
    <col min="12546" max="12546" width="43.28515625" style="9" customWidth="1"/>
    <col min="12547" max="12547" width="15.140625" style="9" customWidth="1"/>
    <col min="12548" max="12548" width="5.28515625" style="9" customWidth="1"/>
    <col min="12549" max="12549" width="10.7109375" style="9" bestFit="1" customWidth="1"/>
    <col min="12550" max="12550" width="7" style="9" customWidth="1"/>
    <col min="12551" max="12551" width="12.42578125" style="9" customWidth="1"/>
    <col min="12552" max="12552" width="6" style="9" customWidth="1"/>
    <col min="12553" max="12553" width="11.85546875" style="9" customWidth="1"/>
    <col min="12554" max="12554" width="7" style="9" customWidth="1"/>
    <col min="12555" max="12555" width="11.7109375" style="9" customWidth="1"/>
    <col min="12556" max="12556" width="32.7109375" style="9" customWidth="1"/>
    <col min="12557" max="12800" width="9.140625" style="9"/>
    <col min="12801" max="12801" width="4.140625" style="9" customWidth="1"/>
    <col min="12802" max="12802" width="43.28515625" style="9" customWidth="1"/>
    <col min="12803" max="12803" width="15.140625" style="9" customWidth="1"/>
    <col min="12804" max="12804" width="5.28515625" style="9" customWidth="1"/>
    <col min="12805" max="12805" width="10.7109375" style="9" bestFit="1" customWidth="1"/>
    <col min="12806" max="12806" width="7" style="9" customWidth="1"/>
    <col min="12807" max="12807" width="12.42578125" style="9" customWidth="1"/>
    <col min="12808" max="12808" width="6" style="9" customWidth="1"/>
    <col min="12809" max="12809" width="11.85546875" style="9" customWidth="1"/>
    <col min="12810" max="12810" width="7" style="9" customWidth="1"/>
    <col min="12811" max="12811" width="11.7109375" style="9" customWidth="1"/>
    <col min="12812" max="12812" width="32.7109375" style="9" customWidth="1"/>
    <col min="12813" max="13056" width="9.140625" style="9"/>
    <col min="13057" max="13057" width="4.140625" style="9" customWidth="1"/>
    <col min="13058" max="13058" width="43.28515625" style="9" customWidth="1"/>
    <col min="13059" max="13059" width="15.140625" style="9" customWidth="1"/>
    <col min="13060" max="13060" width="5.28515625" style="9" customWidth="1"/>
    <col min="13061" max="13061" width="10.7109375" style="9" bestFit="1" customWidth="1"/>
    <col min="13062" max="13062" width="7" style="9" customWidth="1"/>
    <col min="13063" max="13063" width="12.42578125" style="9" customWidth="1"/>
    <col min="13064" max="13064" width="6" style="9" customWidth="1"/>
    <col min="13065" max="13065" width="11.85546875" style="9" customWidth="1"/>
    <col min="13066" max="13066" width="7" style="9" customWidth="1"/>
    <col min="13067" max="13067" width="11.7109375" style="9" customWidth="1"/>
    <col min="13068" max="13068" width="32.7109375" style="9" customWidth="1"/>
    <col min="13069" max="13312" width="9.140625" style="9"/>
    <col min="13313" max="13313" width="4.140625" style="9" customWidth="1"/>
    <col min="13314" max="13314" width="43.28515625" style="9" customWidth="1"/>
    <col min="13315" max="13315" width="15.140625" style="9" customWidth="1"/>
    <col min="13316" max="13316" width="5.28515625" style="9" customWidth="1"/>
    <col min="13317" max="13317" width="10.7109375" style="9" bestFit="1" customWidth="1"/>
    <col min="13318" max="13318" width="7" style="9" customWidth="1"/>
    <col min="13319" max="13319" width="12.42578125" style="9" customWidth="1"/>
    <col min="13320" max="13320" width="6" style="9" customWidth="1"/>
    <col min="13321" max="13321" width="11.85546875" style="9" customWidth="1"/>
    <col min="13322" max="13322" width="7" style="9" customWidth="1"/>
    <col min="13323" max="13323" width="11.7109375" style="9" customWidth="1"/>
    <col min="13324" max="13324" width="32.7109375" style="9" customWidth="1"/>
    <col min="13325" max="13568" width="9.140625" style="9"/>
    <col min="13569" max="13569" width="4.140625" style="9" customWidth="1"/>
    <col min="13570" max="13570" width="43.28515625" style="9" customWidth="1"/>
    <col min="13571" max="13571" width="15.140625" style="9" customWidth="1"/>
    <col min="13572" max="13572" width="5.28515625" style="9" customWidth="1"/>
    <col min="13573" max="13573" width="10.7109375" style="9" bestFit="1" customWidth="1"/>
    <col min="13574" max="13574" width="7" style="9" customWidth="1"/>
    <col min="13575" max="13575" width="12.42578125" style="9" customWidth="1"/>
    <col min="13576" max="13576" width="6" style="9" customWidth="1"/>
    <col min="13577" max="13577" width="11.85546875" style="9" customWidth="1"/>
    <col min="13578" max="13578" width="7" style="9" customWidth="1"/>
    <col min="13579" max="13579" width="11.7109375" style="9" customWidth="1"/>
    <col min="13580" max="13580" width="32.7109375" style="9" customWidth="1"/>
    <col min="13581" max="13824" width="9.140625" style="9"/>
    <col min="13825" max="13825" width="4.140625" style="9" customWidth="1"/>
    <col min="13826" max="13826" width="43.28515625" style="9" customWidth="1"/>
    <col min="13827" max="13827" width="15.140625" style="9" customWidth="1"/>
    <col min="13828" max="13828" width="5.28515625" style="9" customWidth="1"/>
    <col min="13829" max="13829" width="10.7109375" style="9" bestFit="1" customWidth="1"/>
    <col min="13830" max="13830" width="7" style="9" customWidth="1"/>
    <col min="13831" max="13831" width="12.42578125" style="9" customWidth="1"/>
    <col min="13832" max="13832" width="6" style="9" customWidth="1"/>
    <col min="13833" max="13833" width="11.85546875" style="9" customWidth="1"/>
    <col min="13834" max="13834" width="7" style="9" customWidth="1"/>
    <col min="13835" max="13835" width="11.7109375" style="9" customWidth="1"/>
    <col min="13836" max="13836" width="32.7109375" style="9" customWidth="1"/>
    <col min="13837" max="14080" width="9.140625" style="9"/>
    <col min="14081" max="14081" width="4.140625" style="9" customWidth="1"/>
    <col min="14082" max="14082" width="43.28515625" style="9" customWidth="1"/>
    <col min="14083" max="14083" width="15.140625" style="9" customWidth="1"/>
    <col min="14084" max="14084" width="5.28515625" style="9" customWidth="1"/>
    <col min="14085" max="14085" width="10.7109375" style="9" bestFit="1" customWidth="1"/>
    <col min="14086" max="14086" width="7" style="9" customWidth="1"/>
    <col min="14087" max="14087" width="12.42578125" style="9" customWidth="1"/>
    <col min="14088" max="14088" width="6" style="9" customWidth="1"/>
    <col min="14089" max="14089" width="11.85546875" style="9" customWidth="1"/>
    <col min="14090" max="14090" width="7" style="9" customWidth="1"/>
    <col min="14091" max="14091" width="11.7109375" style="9" customWidth="1"/>
    <col min="14092" max="14092" width="32.7109375" style="9" customWidth="1"/>
    <col min="14093" max="14336" width="9.140625" style="9"/>
    <col min="14337" max="14337" width="4.140625" style="9" customWidth="1"/>
    <col min="14338" max="14338" width="43.28515625" style="9" customWidth="1"/>
    <col min="14339" max="14339" width="15.140625" style="9" customWidth="1"/>
    <col min="14340" max="14340" width="5.28515625" style="9" customWidth="1"/>
    <col min="14341" max="14341" width="10.7109375" style="9" bestFit="1" customWidth="1"/>
    <col min="14342" max="14342" width="7" style="9" customWidth="1"/>
    <col min="14343" max="14343" width="12.42578125" style="9" customWidth="1"/>
    <col min="14344" max="14344" width="6" style="9" customWidth="1"/>
    <col min="14345" max="14345" width="11.85546875" style="9" customWidth="1"/>
    <col min="14346" max="14346" width="7" style="9" customWidth="1"/>
    <col min="14347" max="14347" width="11.7109375" style="9" customWidth="1"/>
    <col min="14348" max="14348" width="32.7109375" style="9" customWidth="1"/>
    <col min="14349" max="14592" width="9.140625" style="9"/>
    <col min="14593" max="14593" width="4.140625" style="9" customWidth="1"/>
    <col min="14594" max="14594" width="43.28515625" style="9" customWidth="1"/>
    <col min="14595" max="14595" width="15.140625" style="9" customWidth="1"/>
    <col min="14596" max="14596" width="5.28515625" style="9" customWidth="1"/>
    <col min="14597" max="14597" width="10.7109375" style="9" bestFit="1" customWidth="1"/>
    <col min="14598" max="14598" width="7" style="9" customWidth="1"/>
    <col min="14599" max="14599" width="12.42578125" style="9" customWidth="1"/>
    <col min="14600" max="14600" width="6" style="9" customWidth="1"/>
    <col min="14601" max="14601" width="11.85546875" style="9" customWidth="1"/>
    <col min="14602" max="14602" width="7" style="9" customWidth="1"/>
    <col min="14603" max="14603" width="11.7109375" style="9" customWidth="1"/>
    <col min="14604" max="14604" width="32.7109375" style="9" customWidth="1"/>
    <col min="14605" max="14848" width="9.140625" style="9"/>
    <col min="14849" max="14849" width="4.140625" style="9" customWidth="1"/>
    <col min="14850" max="14850" width="43.28515625" style="9" customWidth="1"/>
    <col min="14851" max="14851" width="15.140625" style="9" customWidth="1"/>
    <col min="14852" max="14852" width="5.28515625" style="9" customWidth="1"/>
    <col min="14853" max="14853" width="10.7109375" style="9" bestFit="1" customWidth="1"/>
    <col min="14854" max="14854" width="7" style="9" customWidth="1"/>
    <col min="14855" max="14855" width="12.42578125" style="9" customWidth="1"/>
    <col min="14856" max="14856" width="6" style="9" customWidth="1"/>
    <col min="14857" max="14857" width="11.85546875" style="9" customWidth="1"/>
    <col min="14858" max="14858" width="7" style="9" customWidth="1"/>
    <col min="14859" max="14859" width="11.7109375" style="9" customWidth="1"/>
    <col min="14860" max="14860" width="32.7109375" style="9" customWidth="1"/>
    <col min="14861" max="15104" width="9.140625" style="9"/>
    <col min="15105" max="15105" width="4.140625" style="9" customWidth="1"/>
    <col min="15106" max="15106" width="43.28515625" style="9" customWidth="1"/>
    <col min="15107" max="15107" width="15.140625" style="9" customWidth="1"/>
    <col min="15108" max="15108" width="5.28515625" style="9" customWidth="1"/>
    <col min="15109" max="15109" width="10.7109375" style="9" bestFit="1" customWidth="1"/>
    <col min="15110" max="15110" width="7" style="9" customWidth="1"/>
    <col min="15111" max="15111" width="12.42578125" style="9" customWidth="1"/>
    <col min="15112" max="15112" width="6" style="9" customWidth="1"/>
    <col min="15113" max="15113" width="11.85546875" style="9" customWidth="1"/>
    <col min="15114" max="15114" width="7" style="9" customWidth="1"/>
    <col min="15115" max="15115" width="11.7109375" style="9" customWidth="1"/>
    <col min="15116" max="15116" width="32.7109375" style="9" customWidth="1"/>
    <col min="15117" max="15360" width="9.140625" style="9"/>
    <col min="15361" max="15361" width="4.140625" style="9" customWidth="1"/>
    <col min="15362" max="15362" width="43.28515625" style="9" customWidth="1"/>
    <col min="15363" max="15363" width="15.140625" style="9" customWidth="1"/>
    <col min="15364" max="15364" width="5.28515625" style="9" customWidth="1"/>
    <col min="15365" max="15365" width="10.7109375" style="9" bestFit="1" customWidth="1"/>
    <col min="15366" max="15366" width="7" style="9" customWidth="1"/>
    <col min="15367" max="15367" width="12.42578125" style="9" customWidth="1"/>
    <col min="15368" max="15368" width="6" style="9" customWidth="1"/>
    <col min="15369" max="15369" width="11.85546875" style="9" customWidth="1"/>
    <col min="15370" max="15370" width="7" style="9" customWidth="1"/>
    <col min="15371" max="15371" width="11.7109375" style="9" customWidth="1"/>
    <col min="15372" max="15372" width="32.7109375" style="9" customWidth="1"/>
    <col min="15373" max="15616" width="9.140625" style="9"/>
    <col min="15617" max="15617" width="4.140625" style="9" customWidth="1"/>
    <col min="15618" max="15618" width="43.28515625" style="9" customWidth="1"/>
    <col min="15619" max="15619" width="15.140625" style="9" customWidth="1"/>
    <col min="15620" max="15620" width="5.28515625" style="9" customWidth="1"/>
    <col min="15621" max="15621" width="10.7109375" style="9" bestFit="1" customWidth="1"/>
    <col min="15622" max="15622" width="7" style="9" customWidth="1"/>
    <col min="15623" max="15623" width="12.42578125" style="9" customWidth="1"/>
    <col min="15624" max="15624" width="6" style="9" customWidth="1"/>
    <col min="15625" max="15625" width="11.85546875" style="9" customWidth="1"/>
    <col min="15626" max="15626" width="7" style="9" customWidth="1"/>
    <col min="15627" max="15627" width="11.7109375" style="9" customWidth="1"/>
    <col min="15628" max="15628" width="32.7109375" style="9" customWidth="1"/>
    <col min="15629" max="15872" width="9.140625" style="9"/>
    <col min="15873" max="15873" width="4.140625" style="9" customWidth="1"/>
    <col min="15874" max="15874" width="43.28515625" style="9" customWidth="1"/>
    <col min="15875" max="15875" width="15.140625" style="9" customWidth="1"/>
    <col min="15876" max="15876" width="5.28515625" style="9" customWidth="1"/>
    <col min="15877" max="15877" width="10.7109375" style="9" bestFit="1" customWidth="1"/>
    <col min="15878" max="15878" width="7" style="9" customWidth="1"/>
    <col min="15879" max="15879" width="12.42578125" style="9" customWidth="1"/>
    <col min="15880" max="15880" width="6" style="9" customWidth="1"/>
    <col min="15881" max="15881" width="11.85546875" style="9" customWidth="1"/>
    <col min="15882" max="15882" width="7" style="9" customWidth="1"/>
    <col min="15883" max="15883" width="11.7109375" style="9" customWidth="1"/>
    <col min="15884" max="15884" width="32.7109375" style="9" customWidth="1"/>
    <col min="15885" max="16128" width="9.140625" style="9"/>
    <col min="16129" max="16129" width="4.140625" style="9" customWidth="1"/>
    <col min="16130" max="16130" width="43.28515625" style="9" customWidth="1"/>
    <col min="16131" max="16131" width="15.140625" style="9" customWidth="1"/>
    <col min="16132" max="16132" width="5.28515625" style="9" customWidth="1"/>
    <col min="16133" max="16133" width="10.7109375" style="9" bestFit="1" customWidth="1"/>
    <col min="16134" max="16134" width="7" style="9" customWidth="1"/>
    <col min="16135" max="16135" width="12.42578125" style="9" customWidth="1"/>
    <col min="16136" max="16136" width="6" style="9" customWidth="1"/>
    <col min="16137" max="16137" width="11.85546875" style="9" customWidth="1"/>
    <col min="16138" max="16138" width="7" style="9" customWidth="1"/>
    <col min="16139" max="16139" width="11.7109375" style="9" customWidth="1"/>
    <col min="16140" max="16140" width="32.7109375" style="9" customWidth="1"/>
    <col min="16141" max="16384" width="9.140625" style="9"/>
  </cols>
  <sheetData>
    <row r="1" spans="1:14" s="168" customFormat="1" ht="18" x14ac:dyDescent="0.25">
      <c r="B1" s="1"/>
      <c r="C1" s="836" t="s">
        <v>1537</v>
      </c>
      <c r="D1" s="836"/>
      <c r="E1" s="1"/>
      <c r="F1" s="1"/>
      <c r="G1" s="181"/>
      <c r="H1" s="1"/>
      <c r="I1" s="1"/>
      <c r="J1" s="1"/>
      <c r="K1" s="1"/>
    </row>
    <row r="2" spans="1:14" s="168" customFormat="1" ht="11.25" customHeight="1" x14ac:dyDescent="0.25">
      <c r="A2" s="17"/>
      <c r="B2" s="17"/>
      <c r="C2" s="17"/>
      <c r="D2" s="17"/>
      <c r="E2" s="17"/>
      <c r="F2" s="17"/>
      <c r="G2" s="17"/>
      <c r="H2" s="17"/>
      <c r="I2" s="17"/>
      <c r="J2" s="17"/>
      <c r="K2" s="17"/>
    </row>
    <row r="3" spans="1:14" s="2" customFormat="1" ht="18.75" customHeight="1" x14ac:dyDescent="0.2">
      <c r="A3" s="1086" t="s">
        <v>1538</v>
      </c>
      <c r="B3" s="1086"/>
      <c r="C3" s="1086"/>
      <c r="D3" s="1086"/>
      <c r="E3" s="1086"/>
      <c r="F3" s="1086"/>
      <c r="G3" s="1086"/>
      <c r="H3" s="1086"/>
      <c r="I3" s="1086"/>
      <c r="J3" s="1086"/>
      <c r="K3" s="833"/>
    </row>
    <row r="4" spans="1:14" s="2" customFormat="1" ht="8.25" customHeight="1" x14ac:dyDescent="0.25">
      <c r="A4" s="18"/>
      <c r="B4" s="18"/>
      <c r="C4" s="18"/>
      <c r="D4" s="18"/>
      <c r="E4" s="18"/>
      <c r="F4" s="18"/>
      <c r="G4" s="18"/>
      <c r="H4" s="18"/>
      <c r="I4" s="18"/>
      <c r="J4" s="18"/>
      <c r="K4" s="18"/>
    </row>
    <row r="5" spans="1:14" s="2" customFormat="1" ht="18" customHeight="1" x14ac:dyDescent="0.2">
      <c r="A5" s="21"/>
      <c r="B5" s="21"/>
      <c r="C5" s="21"/>
      <c r="D5" s="21"/>
      <c r="E5" s="21"/>
      <c r="F5" s="21"/>
      <c r="G5" s="21"/>
      <c r="H5" s="21"/>
      <c r="I5" s="21"/>
      <c r="J5" s="21"/>
      <c r="K5" s="937" t="s">
        <v>1968</v>
      </c>
    </row>
    <row r="6" spans="1:14" s="2" customFormat="1" x14ac:dyDescent="0.2">
      <c r="A6" s="21"/>
      <c r="B6" s="21"/>
      <c r="C6" s="21"/>
      <c r="D6" s="21"/>
      <c r="E6" s="21"/>
      <c r="F6" s="21"/>
      <c r="G6" s="21"/>
      <c r="H6" s="21"/>
      <c r="I6" s="21"/>
      <c r="J6" s="21"/>
      <c r="K6" s="21"/>
    </row>
    <row r="7" spans="1:14" ht="27" customHeight="1" x14ac:dyDescent="0.2">
      <c r="A7" s="1088" t="s">
        <v>0</v>
      </c>
      <c r="B7" s="1090" t="s">
        <v>1</v>
      </c>
      <c r="C7" s="1088" t="s">
        <v>1169</v>
      </c>
      <c r="D7" s="1090" t="s">
        <v>2</v>
      </c>
      <c r="E7" s="1090" t="s">
        <v>4</v>
      </c>
      <c r="F7" s="1049" t="s">
        <v>1528</v>
      </c>
      <c r="G7" s="1049"/>
      <c r="H7" s="1049" t="s">
        <v>1529</v>
      </c>
      <c r="I7" s="1049"/>
      <c r="J7" s="1049" t="s">
        <v>1530</v>
      </c>
      <c r="K7" s="1049"/>
    </row>
    <row r="8" spans="1:14" ht="16.5" customHeight="1" x14ac:dyDescent="0.2">
      <c r="A8" s="1089"/>
      <c r="B8" s="1091"/>
      <c r="C8" s="1089"/>
      <c r="D8" s="1091"/>
      <c r="E8" s="1091"/>
      <c r="F8" s="191" t="s">
        <v>3</v>
      </c>
      <c r="G8" s="78" t="s">
        <v>5</v>
      </c>
      <c r="H8" s="834" t="s">
        <v>3</v>
      </c>
      <c r="I8" s="78" t="s">
        <v>5</v>
      </c>
      <c r="J8" s="827" t="s">
        <v>3</v>
      </c>
      <c r="K8" s="827" t="s">
        <v>5</v>
      </c>
    </row>
    <row r="9" spans="1:14" x14ac:dyDescent="0.2">
      <c r="A9" s="4">
        <v>1</v>
      </c>
      <c r="B9" s="4">
        <v>2</v>
      </c>
      <c r="C9" s="4">
        <v>3</v>
      </c>
      <c r="D9" s="4">
        <v>4</v>
      </c>
      <c r="E9" s="4">
        <v>5</v>
      </c>
      <c r="F9" s="4">
        <v>6</v>
      </c>
      <c r="G9" s="4">
        <v>7</v>
      </c>
      <c r="H9" s="4">
        <v>8</v>
      </c>
      <c r="I9" s="4">
        <v>9</v>
      </c>
      <c r="J9" s="4">
        <v>10</v>
      </c>
      <c r="K9" s="4">
        <v>11</v>
      </c>
      <c r="N9" s="79"/>
    </row>
    <row r="10" spans="1:14" ht="16.5" customHeight="1" x14ac:dyDescent="0.2">
      <c r="A10" s="360">
        <v>1</v>
      </c>
      <c r="B10" s="362" t="s">
        <v>1587</v>
      </c>
      <c r="C10" s="350">
        <v>7132220095</v>
      </c>
      <c r="D10" s="360" t="s">
        <v>6</v>
      </c>
      <c r="E10" s="335">
        <f>VLOOKUP(C10,'SOR RATE 2025-26'!A:D,4,0)</f>
        <v>4006404.71</v>
      </c>
      <c r="F10" s="360">
        <v>1</v>
      </c>
      <c r="G10" s="405">
        <f>F10*E10</f>
        <v>4006404.71</v>
      </c>
      <c r="H10" s="473" t="s">
        <v>1173</v>
      </c>
      <c r="I10" s="473" t="s">
        <v>1173</v>
      </c>
      <c r="J10" s="473" t="s">
        <v>1173</v>
      </c>
      <c r="K10" s="473" t="s">
        <v>1173</v>
      </c>
    </row>
    <row r="11" spans="1:14" ht="16.5" customHeight="1" x14ac:dyDescent="0.2">
      <c r="A11" s="360">
        <v>2</v>
      </c>
      <c r="B11" s="362" t="s">
        <v>1588</v>
      </c>
      <c r="C11" s="350">
        <v>7132220097</v>
      </c>
      <c r="D11" s="360" t="s">
        <v>6</v>
      </c>
      <c r="E11" s="335">
        <f>VLOOKUP(C11,'SOR RATE 2025-26'!A:D,4,0)</f>
        <v>5578770.9199999999</v>
      </c>
      <c r="F11" s="473" t="s">
        <v>1173</v>
      </c>
      <c r="G11" s="473" t="s">
        <v>1173</v>
      </c>
      <c r="H11" s="360">
        <v>1</v>
      </c>
      <c r="I11" s="405">
        <f>H11*E11</f>
        <v>5578770.9199999999</v>
      </c>
      <c r="J11" s="360">
        <v>1</v>
      </c>
      <c r="K11" s="405">
        <f>J11*E11</f>
        <v>5578770.9199999999</v>
      </c>
    </row>
    <row r="12" spans="1:14" ht="16.5" customHeight="1" x14ac:dyDescent="0.2">
      <c r="A12" s="1028">
        <v>3</v>
      </c>
      <c r="B12" s="329" t="s">
        <v>1539</v>
      </c>
      <c r="C12" s="350"/>
      <c r="D12" s="360" t="s">
        <v>6</v>
      </c>
      <c r="E12" s="335"/>
      <c r="F12" s="473">
        <v>1</v>
      </c>
      <c r="G12" s="474"/>
      <c r="H12" s="473" t="s">
        <v>1173</v>
      </c>
      <c r="I12" s="474" t="s">
        <v>1173</v>
      </c>
      <c r="J12" s="360">
        <v>1</v>
      </c>
      <c r="K12" s="405"/>
    </row>
    <row r="13" spans="1:14" ht="16.5" customHeight="1" x14ac:dyDescent="0.2">
      <c r="A13" s="1029"/>
      <c r="B13" s="475" t="s">
        <v>1540</v>
      </c>
      <c r="C13" s="350">
        <v>7131943380</v>
      </c>
      <c r="D13" s="350" t="s">
        <v>6</v>
      </c>
      <c r="E13" s="335">
        <f>VLOOKUP(C13,'SOR RATE 2025-26'!A:D,4,0)</f>
        <v>258410.88</v>
      </c>
      <c r="F13" s="473">
        <v>1</v>
      </c>
      <c r="G13" s="474">
        <f>F13*E13</f>
        <v>258410.88</v>
      </c>
      <c r="H13" s="473"/>
      <c r="I13" s="474"/>
      <c r="J13" s="473">
        <v>1</v>
      </c>
      <c r="K13" s="405">
        <f>J13*G13</f>
        <v>258410.88</v>
      </c>
    </row>
    <row r="14" spans="1:14" ht="16.5" customHeight="1" x14ac:dyDescent="0.2">
      <c r="A14" s="1029"/>
      <c r="B14" s="475" t="s">
        <v>1356</v>
      </c>
      <c r="C14" s="350">
        <v>7131960524</v>
      </c>
      <c r="D14" s="350" t="s">
        <v>6</v>
      </c>
      <c r="E14" s="335">
        <f>VLOOKUP(C14,'SOR RATE 2025-26'!A:D,4,0)</f>
        <v>41822.61</v>
      </c>
      <c r="F14" s="473">
        <v>1</v>
      </c>
      <c r="G14" s="474">
        <f>F14*E14</f>
        <v>41822.61</v>
      </c>
      <c r="H14" s="473"/>
      <c r="I14" s="474"/>
      <c r="J14" s="473">
        <v>1</v>
      </c>
      <c r="K14" s="405">
        <f>J14*G14</f>
        <v>41822.61</v>
      </c>
      <c r="L14" s="45"/>
    </row>
    <row r="15" spans="1:14" ht="16.5" customHeight="1" x14ac:dyDescent="0.2">
      <c r="A15" s="1087"/>
      <c r="B15" s="475" t="s">
        <v>1582</v>
      </c>
      <c r="C15" s="350">
        <v>7132230263</v>
      </c>
      <c r="D15" s="350" t="s">
        <v>6</v>
      </c>
      <c r="E15" s="335">
        <f>VLOOKUP(C15,'SOR RATE 2025-26'!A:D,4,0)</f>
        <v>17870.419999999998</v>
      </c>
      <c r="F15" s="830">
        <v>3</v>
      </c>
      <c r="G15" s="474">
        <f>F15*E15</f>
        <v>53611.259999999995</v>
      </c>
      <c r="H15" s="473"/>
      <c r="I15" s="474"/>
      <c r="J15" s="830">
        <v>3</v>
      </c>
      <c r="K15" s="405">
        <f>J15*E15</f>
        <v>53611.259999999995</v>
      </c>
    </row>
    <row r="16" spans="1:14" ht="25.5" customHeight="1" x14ac:dyDescent="0.2">
      <c r="A16" s="360">
        <v>4</v>
      </c>
      <c r="B16" s="257" t="s">
        <v>1541</v>
      </c>
      <c r="C16" s="334">
        <v>7130200202</v>
      </c>
      <c r="D16" s="360" t="s">
        <v>25</v>
      </c>
      <c r="E16" s="335">
        <f>VLOOKUP(C16,'SOR RATE 2025-26'!A:D,4,0)</f>
        <v>2970.0000000000005</v>
      </c>
      <c r="F16" s="473">
        <v>7</v>
      </c>
      <c r="G16" s="474">
        <f>F16*E16</f>
        <v>20790.000000000004</v>
      </c>
      <c r="H16" s="473" t="s">
        <v>1173</v>
      </c>
      <c r="I16" s="474" t="s">
        <v>1173</v>
      </c>
      <c r="J16" s="360">
        <v>7</v>
      </c>
      <c r="K16" s="405">
        <f>J16*E16</f>
        <v>20790.000000000004</v>
      </c>
      <c r="L16" s="56" t="s">
        <v>18</v>
      </c>
    </row>
    <row r="17" spans="1:13" s="13" customFormat="1" ht="16.5" customHeight="1" x14ac:dyDescent="0.2">
      <c r="A17" s="344">
        <v>5</v>
      </c>
      <c r="B17" s="476" t="s">
        <v>1500</v>
      </c>
      <c r="C17" s="463"/>
      <c r="D17" s="464"/>
      <c r="E17" s="335"/>
      <c r="F17" s="464"/>
      <c r="G17" s="464"/>
      <c r="H17" s="464"/>
      <c r="I17" s="464"/>
      <c r="J17" s="464"/>
      <c r="K17" s="465"/>
      <c r="M17" s="9"/>
    </row>
    <row r="18" spans="1:13" s="13" customFormat="1" ht="16.5" customHeight="1" x14ac:dyDescent="0.2">
      <c r="A18" s="477" t="s">
        <v>1266</v>
      </c>
      <c r="B18" s="257" t="s">
        <v>1267</v>
      </c>
      <c r="C18" s="350">
        <v>7130310658</v>
      </c>
      <c r="D18" s="360" t="s">
        <v>9</v>
      </c>
      <c r="E18" s="335">
        <f>VLOOKUP(C18,'SOR RATE 2025-26'!A:D,4,0)/1000</f>
        <v>209.64282</v>
      </c>
      <c r="F18" s="473">
        <v>60</v>
      </c>
      <c r="G18" s="474">
        <f>F18*E18</f>
        <v>12578.5692</v>
      </c>
      <c r="H18" s="473">
        <v>0</v>
      </c>
      <c r="I18" s="474">
        <f>H18*E18</f>
        <v>0</v>
      </c>
      <c r="J18" s="360">
        <v>60</v>
      </c>
      <c r="K18" s="405">
        <f>J18*E18</f>
        <v>12578.5692</v>
      </c>
      <c r="M18" s="9"/>
    </row>
    <row r="19" spans="1:13" s="13" customFormat="1" ht="16.5" customHeight="1" x14ac:dyDescent="0.2">
      <c r="A19" s="363" t="s">
        <v>1268</v>
      </c>
      <c r="B19" s="257" t="s">
        <v>1269</v>
      </c>
      <c r="C19" s="350">
        <v>7130310654</v>
      </c>
      <c r="D19" s="360" t="s">
        <v>9</v>
      </c>
      <c r="E19" s="335">
        <f>VLOOKUP(C19,'SOR RATE 2025-26'!A:D,4,0)/1000</f>
        <v>109.81724</v>
      </c>
      <c r="F19" s="473">
        <v>120</v>
      </c>
      <c r="G19" s="474">
        <f>F19*E19</f>
        <v>13178.068799999999</v>
      </c>
      <c r="H19" s="473">
        <v>0</v>
      </c>
      <c r="I19" s="474">
        <f>H19*E19</f>
        <v>0</v>
      </c>
      <c r="J19" s="360">
        <v>120</v>
      </c>
      <c r="K19" s="405">
        <f>J19*E19</f>
        <v>13178.068799999999</v>
      </c>
      <c r="M19" s="9"/>
    </row>
    <row r="20" spans="1:13" s="13" customFormat="1" ht="16.5" customHeight="1" x14ac:dyDescent="0.2">
      <c r="A20" s="363" t="s">
        <v>1270</v>
      </c>
      <c r="B20" s="257" t="s">
        <v>1271</v>
      </c>
      <c r="C20" s="350">
        <v>7130310652</v>
      </c>
      <c r="D20" s="360" t="s">
        <v>9</v>
      </c>
      <c r="E20" s="335">
        <f>VLOOKUP(C20,'SOR RATE 2025-26'!A:D,4,0)/1000</f>
        <v>61.275970000000001</v>
      </c>
      <c r="F20" s="473">
        <v>60</v>
      </c>
      <c r="G20" s="474">
        <f>F20*E20</f>
        <v>3676.5581999999999</v>
      </c>
      <c r="H20" s="473">
        <v>30</v>
      </c>
      <c r="I20" s="474">
        <f>H20*E20</f>
        <v>1838.2791</v>
      </c>
      <c r="J20" s="360">
        <v>60</v>
      </c>
      <c r="K20" s="405">
        <f>J20*E20</f>
        <v>3676.5581999999999</v>
      </c>
      <c r="M20" s="9"/>
    </row>
    <row r="21" spans="1:13" s="13" customFormat="1" ht="16.5" customHeight="1" x14ac:dyDescent="0.2">
      <c r="A21" s="360">
        <v>6</v>
      </c>
      <c r="B21" s="257" t="s">
        <v>1542</v>
      </c>
      <c r="C21" s="350">
        <v>7130830586</v>
      </c>
      <c r="D21" s="360" t="s">
        <v>6</v>
      </c>
      <c r="E21" s="335">
        <f>VLOOKUP(C21,'SOR RATE 2025-26'!A:D,4,0)</f>
        <v>287.88</v>
      </c>
      <c r="F21" s="473">
        <v>7</v>
      </c>
      <c r="G21" s="473">
        <f>F21*E21</f>
        <v>2015.1599999999999</v>
      </c>
      <c r="H21" s="473">
        <v>7</v>
      </c>
      <c r="I21" s="474">
        <f>H21*E21</f>
        <v>2015.1599999999999</v>
      </c>
      <c r="J21" s="360">
        <v>7</v>
      </c>
      <c r="K21" s="405">
        <f>J21*E21</f>
        <v>2015.1599999999999</v>
      </c>
      <c r="M21" s="9"/>
    </row>
    <row r="22" spans="1:13" ht="16.5" customHeight="1" x14ac:dyDescent="0.2">
      <c r="A22" s="360">
        <v>7</v>
      </c>
      <c r="B22" s="362" t="s">
        <v>1543</v>
      </c>
      <c r="C22" s="350">
        <v>7130830586</v>
      </c>
      <c r="D22" s="360" t="s">
        <v>6</v>
      </c>
      <c r="E22" s="335">
        <f>VLOOKUP(C22,'SOR RATE 2025-26'!A:D,4,0)</f>
        <v>287.88</v>
      </c>
      <c r="F22" s="473">
        <v>6</v>
      </c>
      <c r="G22" s="474">
        <f>F22*E22</f>
        <v>1727.28</v>
      </c>
      <c r="H22" s="473" t="s">
        <v>1173</v>
      </c>
      <c r="I22" s="473" t="s">
        <v>1173</v>
      </c>
      <c r="J22" s="360">
        <v>6</v>
      </c>
      <c r="K22" s="405">
        <f>J22*E22</f>
        <v>1727.28</v>
      </c>
    </row>
    <row r="23" spans="1:13" s="2" customFormat="1" ht="16.5" customHeight="1" x14ac:dyDescent="0.2">
      <c r="A23" s="118">
        <v>8</v>
      </c>
      <c r="B23" s="329" t="s">
        <v>19</v>
      </c>
      <c r="C23" s="118"/>
      <c r="D23" s="118"/>
      <c r="E23" s="335"/>
      <c r="F23" s="827"/>
      <c r="G23" s="337">
        <f>SUM(G10:G22)</f>
        <v>4414215.0961999996</v>
      </c>
      <c r="H23" s="337"/>
      <c r="I23" s="337">
        <f>SUM(I10:I22)</f>
        <v>5582624.3591</v>
      </c>
      <c r="J23" s="337"/>
      <c r="K23" s="337">
        <f>SUM(K10:K22)</f>
        <v>5986581.3061999995</v>
      </c>
      <c r="L23" s="6"/>
      <c r="M23" s="9"/>
    </row>
    <row r="24" spans="1:13" s="2" customFormat="1" ht="16.5" customHeight="1" x14ac:dyDescent="0.2">
      <c r="A24" s="118">
        <v>9</v>
      </c>
      <c r="B24" s="329" t="s">
        <v>20</v>
      </c>
      <c r="C24" s="118"/>
      <c r="D24" s="118"/>
      <c r="E24" s="335"/>
      <c r="F24" s="827"/>
      <c r="G24" s="337">
        <f>G23/1.18</f>
        <v>3740860.2510169488</v>
      </c>
      <c r="H24" s="337"/>
      <c r="I24" s="337">
        <f>I23/1.18</f>
        <v>4731037.5924576269</v>
      </c>
      <c r="J24" s="337"/>
      <c r="K24" s="337">
        <f>K23/1.18</f>
        <v>5073373.9883050844</v>
      </c>
      <c r="L24" s="34"/>
      <c r="M24" s="9"/>
    </row>
    <row r="25" spans="1:13" ht="28.5" customHeight="1" x14ac:dyDescent="0.2">
      <c r="A25" s="360">
        <v>10</v>
      </c>
      <c r="B25" s="364" t="s">
        <v>1867</v>
      </c>
      <c r="C25" s="360"/>
      <c r="D25" s="360"/>
      <c r="E25" s="663">
        <v>7.4999999999999997E-2</v>
      </c>
      <c r="F25" s="360"/>
      <c r="G25" s="405">
        <f>G24*E25</f>
        <v>280564.51882627117</v>
      </c>
      <c r="H25" s="360"/>
      <c r="I25" s="405">
        <f>I24*E25</f>
        <v>354827.81943432201</v>
      </c>
      <c r="J25" s="405"/>
      <c r="K25" s="405">
        <f>K24*E25</f>
        <v>380503.04912288132</v>
      </c>
      <c r="L25" s="5"/>
    </row>
    <row r="26" spans="1:13" ht="15.75" customHeight="1" x14ac:dyDescent="0.2">
      <c r="A26" s="360">
        <v>11</v>
      </c>
      <c r="B26" s="257" t="s">
        <v>1544</v>
      </c>
      <c r="C26" s="478"/>
      <c r="D26" s="479"/>
      <c r="E26" s="335"/>
      <c r="F26" s="480"/>
      <c r="G26" s="474">
        <v>113421.53</v>
      </c>
      <c r="H26" s="473"/>
      <c r="I26" s="474">
        <v>113442.92</v>
      </c>
      <c r="J26" s="474"/>
      <c r="K26" s="474">
        <v>124940.63</v>
      </c>
      <c r="L26" s="52"/>
    </row>
    <row r="27" spans="1:13" ht="16.5" customHeight="1" x14ac:dyDescent="0.2">
      <c r="A27" s="360">
        <v>12</v>
      </c>
      <c r="B27" s="469" t="s">
        <v>28</v>
      </c>
      <c r="C27" s="478"/>
      <c r="D27" s="360" t="s">
        <v>25</v>
      </c>
      <c r="E27" s="335">
        <f>719.45*1.029</f>
        <v>740.31404999999995</v>
      </c>
      <c r="F27" s="473">
        <v>7</v>
      </c>
      <c r="G27" s="474">
        <f>F27*E27</f>
        <v>5182.1983499999997</v>
      </c>
      <c r="H27" s="473" t="s">
        <v>1173</v>
      </c>
      <c r="I27" s="474" t="s">
        <v>1173</v>
      </c>
      <c r="J27" s="481">
        <v>7</v>
      </c>
      <c r="K27" s="474">
        <f>E27*J27</f>
        <v>5182.1983499999997</v>
      </c>
      <c r="L27" s="19"/>
    </row>
    <row r="28" spans="1:13" ht="27.75" customHeight="1" x14ac:dyDescent="0.2">
      <c r="A28" s="360">
        <v>13</v>
      </c>
      <c r="B28" s="469" t="s">
        <v>1594</v>
      </c>
      <c r="C28" s="478"/>
      <c r="D28" s="360"/>
      <c r="E28" s="335">
        <f>'B-6'!H24</f>
        <v>20039.2</v>
      </c>
      <c r="F28" s="473">
        <v>1</v>
      </c>
      <c r="G28" s="474">
        <f>F28*E28</f>
        <v>20039.2</v>
      </c>
      <c r="H28" s="473"/>
      <c r="I28" s="474"/>
      <c r="J28" s="481">
        <v>1</v>
      </c>
      <c r="K28" s="474">
        <f>E28*J28</f>
        <v>20039.2</v>
      </c>
      <c r="L28" s="679"/>
    </row>
    <row r="29" spans="1:13" ht="81" customHeight="1" x14ac:dyDescent="0.2">
      <c r="A29" s="360">
        <v>14</v>
      </c>
      <c r="B29" s="338" t="s">
        <v>1581</v>
      </c>
      <c r="C29" s="478"/>
      <c r="D29" s="409" t="s">
        <v>328</v>
      </c>
      <c r="E29" s="335">
        <v>2155</v>
      </c>
      <c r="F29" s="473">
        <v>5</v>
      </c>
      <c r="G29" s="474">
        <f>F29*E29</f>
        <v>10775</v>
      </c>
      <c r="H29" s="473"/>
      <c r="I29" s="474"/>
      <c r="J29" s="481">
        <v>5</v>
      </c>
      <c r="K29" s="474">
        <f>E29*J29</f>
        <v>10775</v>
      </c>
      <c r="L29" s="679"/>
    </row>
    <row r="30" spans="1:13" ht="30" customHeight="1" x14ac:dyDescent="0.2">
      <c r="A30" s="360">
        <v>15</v>
      </c>
      <c r="B30" s="682" t="s">
        <v>1789</v>
      </c>
      <c r="C30" s="357"/>
      <c r="D30" s="360"/>
      <c r="E30" s="335"/>
      <c r="F30" s="473"/>
      <c r="G30" s="405"/>
      <c r="H30" s="473"/>
      <c r="I30" s="405"/>
      <c r="J30" s="474"/>
      <c r="K30" s="405"/>
      <c r="L30" s="39"/>
    </row>
    <row r="31" spans="1:13" ht="38.25" x14ac:dyDescent="0.2">
      <c r="A31" s="360" t="s">
        <v>1171</v>
      </c>
      <c r="B31" s="740" t="s">
        <v>1757</v>
      </c>
      <c r="C31" s="357"/>
      <c r="D31" s="360"/>
      <c r="E31" s="335">
        <v>0.01</v>
      </c>
      <c r="F31" s="473"/>
      <c r="G31" s="405">
        <f>(G10/1.18)*E31</f>
        <v>33952.582288135593</v>
      </c>
      <c r="H31" s="473"/>
      <c r="I31" s="405">
        <f>(I11/1.18)*E31</f>
        <v>47277.719661016949</v>
      </c>
      <c r="J31" s="474"/>
      <c r="K31" s="405">
        <f>(K11/1.18)*E31</f>
        <v>47277.719661016949</v>
      </c>
      <c r="L31" s="14"/>
    </row>
    <row r="32" spans="1:13" ht="43.5" customHeight="1" x14ac:dyDescent="0.2">
      <c r="A32" s="360"/>
      <c r="B32" s="683" t="s">
        <v>1790</v>
      </c>
      <c r="C32" s="478"/>
      <c r="D32" s="479"/>
      <c r="E32" s="335"/>
      <c r="F32" s="480"/>
      <c r="G32" s="405"/>
      <c r="H32" s="473"/>
      <c r="I32" s="474"/>
      <c r="J32" s="360"/>
      <c r="K32" s="405"/>
      <c r="L32" s="14"/>
    </row>
    <row r="33" spans="1:13" ht="44.25" customHeight="1" x14ac:dyDescent="0.2">
      <c r="A33" s="360" t="s">
        <v>1171</v>
      </c>
      <c r="B33" s="742" t="s">
        <v>1791</v>
      </c>
      <c r="C33" s="478"/>
      <c r="D33" s="479"/>
      <c r="E33" s="335">
        <v>0.02</v>
      </c>
      <c r="F33" s="480"/>
      <c r="G33" s="405">
        <f>((G23-G10)/1.18)*E33</f>
        <v>6912.0404440677903</v>
      </c>
      <c r="H33" s="473"/>
      <c r="I33" s="474">
        <f>((I23-I11)/1.18)*E33</f>
        <v>65.312527118645363</v>
      </c>
      <c r="J33" s="360"/>
      <c r="K33" s="405">
        <f>((K23-K11)/1.18)*E33</f>
        <v>6912.0404440677903</v>
      </c>
      <c r="L33" s="14"/>
    </row>
    <row r="34" spans="1:13" ht="40.5" customHeight="1" x14ac:dyDescent="0.2">
      <c r="A34" s="360">
        <v>16</v>
      </c>
      <c r="B34" s="364" t="s">
        <v>1868</v>
      </c>
      <c r="C34" s="478"/>
      <c r="D34" s="479"/>
      <c r="E34" s="335"/>
      <c r="F34" s="480"/>
      <c r="G34" s="405">
        <f>(G24+G25+G26+G27+G28+G29+G31+G33)*0.125</f>
        <v>526463.41511567787</v>
      </c>
      <c r="H34" s="405"/>
      <c r="I34" s="405">
        <f>(I24+I25+I26+I31+I33)*0.125</f>
        <v>655831.42051001056</v>
      </c>
      <c r="J34" s="405"/>
      <c r="K34" s="405">
        <f>(K24+K25+K26+K27+K28+K29+K31+K33)*0.125</f>
        <v>708625.47823538131</v>
      </c>
    </row>
    <row r="35" spans="1:13" s="2" customFormat="1" ht="29.25" customHeight="1" x14ac:dyDescent="0.2">
      <c r="A35" s="118">
        <v>17</v>
      </c>
      <c r="B35" s="424" t="s">
        <v>1869</v>
      </c>
      <c r="C35" s="118"/>
      <c r="D35" s="118"/>
      <c r="E35" s="405"/>
      <c r="F35" s="827"/>
      <c r="G35" s="337">
        <f>G24+G25+G26+G27+G28+G29+G31+G33+G34</f>
        <v>4738170.7360411007</v>
      </c>
      <c r="H35" s="337"/>
      <c r="I35" s="337">
        <f>I24+I25+I26+I31+I33+I34</f>
        <v>5902482.7845900953</v>
      </c>
      <c r="J35" s="337"/>
      <c r="K35" s="337">
        <f>K24+K25+K26+K27+K28+K29+K31+K33+K34</f>
        <v>6377629.3041184321</v>
      </c>
      <c r="L35" s="13"/>
      <c r="M35" s="9"/>
    </row>
    <row r="36" spans="1:13" s="2" customFormat="1" ht="18" customHeight="1" x14ac:dyDescent="0.2">
      <c r="A36" s="360">
        <v>18</v>
      </c>
      <c r="B36" s="364" t="s">
        <v>1870</v>
      </c>
      <c r="C36" s="118"/>
      <c r="D36" s="118"/>
      <c r="E36" s="335">
        <v>0.09</v>
      </c>
      <c r="F36" s="360"/>
      <c r="G36" s="405">
        <f>G35*E36</f>
        <v>426435.36624369904</v>
      </c>
      <c r="H36" s="405"/>
      <c r="I36" s="405">
        <f>I35*E36</f>
        <v>531223.45061310858</v>
      </c>
      <c r="J36" s="405"/>
      <c r="K36" s="405">
        <f>K35*E36</f>
        <v>573986.63737065892</v>
      </c>
      <c r="L36" s="13"/>
      <c r="M36" s="9"/>
    </row>
    <row r="37" spans="1:13" s="2" customFormat="1" ht="18" customHeight="1" x14ac:dyDescent="0.2">
      <c r="A37" s="360">
        <v>19</v>
      </c>
      <c r="B37" s="364" t="s">
        <v>1871</v>
      </c>
      <c r="C37" s="118"/>
      <c r="D37" s="118"/>
      <c r="E37" s="335">
        <v>0.09</v>
      </c>
      <c r="F37" s="360"/>
      <c r="G37" s="405">
        <f>G35*E37</f>
        <v>426435.36624369904</v>
      </c>
      <c r="H37" s="405"/>
      <c r="I37" s="405">
        <f>I35*E37</f>
        <v>531223.45061310858</v>
      </c>
      <c r="J37" s="405"/>
      <c r="K37" s="405">
        <f>K35*E37</f>
        <v>573986.63737065892</v>
      </c>
      <c r="L37" s="20"/>
      <c r="M37" s="9"/>
    </row>
    <row r="38" spans="1:13" s="733" customFormat="1" ht="27.75" customHeight="1" x14ac:dyDescent="0.2">
      <c r="A38" s="723">
        <v>20</v>
      </c>
      <c r="B38" s="724" t="s">
        <v>1545</v>
      </c>
      <c r="C38" s="725"/>
      <c r="D38" s="726"/>
      <c r="E38" s="727"/>
      <c r="F38" s="728"/>
      <c r="G38" s="729">
        <f>841136.4*0.8*0.9+0.1*841136.4</f>
        <v>689731.84800000011</v>
      </c>
      <c r="H38" s="730"/>
      <c r="I38" s="729">
        <f>2051264.69*0.8*0.9+0.1*2051264.69</f>
        <v>1682037.0458000002</v>
      </c>
      <c r="J38" s="731"/>
      <c r="K38" s="731">
        <f>2051264.69*0.8*0.9+0.1*2051264.69</f>
        <v>1682037.0458000002</v>
      </c>
      <c r="L38" s="732"/>
      <c r="M38" s="9"/>
    </row>
    <row r="39" spans="1:13" ht="27.75" customHeight="1" x14ac:dyDescent="0.2">
      <c r="A39" s="401">
        <v>21</v>
      </c>
      <c r="B39" s="364" t="s">
        <v>1872</v>
      </c>
      <c r="C39" s="360"/>
      <c r="D39" s="360"/>
      <c r="E39" s="335"/>
      <c r="F39" s="360"/>
      <c r="G39" s="405">
        <f>G35+G36+G37-G38</f>
        <v>4901309.6205284977</v>
      </c>
      <c r="H39" s="405"/>
      <c r="I39" s="405">
        <f>I35+I36+I37-I38</f>
        <v>5282892.6400163118</v>
      </c>
      <c r="J39" s="405"/>
      <c r="K39" s="405">
        <f>K35+K36+K37-K38</f>
        <v>5843565.5330597498</v>
      </c>
      <c r="L39" s="192"/>
    </row>
    <row r="40" spans="1:13" s="2" customFormat="1" ht="28.5" customHeight="1" x14ac:dyDescent="0.2">
      <c r="A40" s="22">
        <v>22</v>
      </c>
      <c r="B40" s="424" t="s">
        <v>1546</v>
      </c>
      <c r="C40" s="483"/>
      <c r="D40" s="309"/>
      <c r="E40" s="335"/>
      <c r="F40" s="309"/>
      <c r="G40" s="311">
        <f>ROUND(G39,0)</f>
        <v>4901310</v>
      </c>
      <c r="H40" s="311"/>
      <c r="I40" s="311">
        <f>ROUND(I39,0)</f>
        <v>5282893</v>
      </c>
      <c r="J40" s="311"/>
      <c r="K40" s="311">
        <f>ROUND(K39,0)</f>
        <v>5843566</v>
      </c>
      <c r="M40" s="9"/>
    </row>
    <row r="41" spans="1:13" s="2" customFormat="1" ht="12" customHeight="1" x14ac:dyDescent="0.2">
      <c r="A41" s="193"/>
      <c r="B41" s="194"/>
      <c r="C41" s="195"/>
      <c r="D41" s="193"/>
      <c r="E41" s="193"/>
      <c r="F41" s="193"/>
      <c r="G41" s="196"/>
      <c r="H41" s="196"/>
      <c r="I41" s="196"/>
      <c r="J41" s="196"/>
      <c r="K41" s="196"/>
    </row>
    <row r="42" spans="1:13" ht="17.25" customHeight="1" x14ac:dyDescent="0.2">
      <c r="A42" s="62"/>
      <c r="B42" s="1084" t="s">
        <v>1794</v>
      </c>
      <c r="C42" s="1085"/>
      <c r="D42" s="1085"/>
      <c r="E42" s="1085"/>
      <c r="F42" s="1085"/>
      <c r="G42" s="1085"/>
      <c r="H42" s="1085"/>
      <c r="I42" s="1085"/>
      <c r="J42" s="1085"/>
      <c r="K42" s="1085"/>
    </row>
    <row r="43" spans="1:13" ht="42.75" customHeight="1" x14ac:dyDescent="0.2">
      <c r="A43" s="62"/>
      <c r="B43" s="1084" t="s">
        <v>2009</v>
      </c>
      <c r="C43" s="1085"/>
      <c r="D43" s="1085"/>
      <c r="E43" s="1085"/>
      <c r="F43" s="1085"/>
      <c r="G43" s="1085"/>
      <c r="H43" s="1085"/>
      <c r="I43" s="1085"/>
      <c r="J43" s="1085"/>
      <c r="K43" s="1085"/>
    </row>
    <row r="44" spans="1:13" ht="18" x14ac:dyDescent="0.25">
      <c r="E44" s="117"/>
      <c r="G44" s="192"/>
      <c r="H44" s="192"/>
      <c r="I44" s="192"/>
    </row>
    <row r="45" spans="1:13" ht="15" x14ac:dyDescent="0.2">
      <c r="A45" s="16"/>
      <c r="B45" s="194"/>
      <c r="C45" s="16"/>
      <c r="G45" s="192"/>
      <c r="H45" s="192"/>
      <c r="I45" s="192"/>
      <c r="J45" s="192"/>
      <c r="K45" s="192"/>
    </row>
  </sheetData>
  <mergeCells count="12">
    <mergeCell ref="B43:K43"/>
    <mergeCell ref="B42:K42"/>
    <mergeCell ref="A3:J3"/>
    <mergeCell ref="A12:A15"/>
    <mergeCell ref="A7:A8"/>
    <mergeCell ref="B7:B8"/>
    <mergeCell ref="C7:C8"/>
    <mergeCell ref="D7:D8"/>
    <mergeCell ref="E7:E8"/>
    <mergeCell ref="F7:G7"/>
    <mergeCell ref="H7:I7"/>
    <mergeCell ref="J7:K7"/>
  </mergeCells>
  <conditionalFormatting sqref="B23:B24">
    <cfRule type="cellIs" dxfId="3" priority="1" stopIfTrue="1" operator="equal">
      <formula>"?"</formula>
    </cfRule>
  </conditionalFormatting>
  <printOptions horizontalCentered="1"/>
  <pageMargins left="0.74803149606299213" right="0.15748031496062992" top="0.70866141732283472" bottom="0.27559055118110237" header="0.55118110236220474" footer="0.15748031496062992"/>
  <pageSetup paperSize="9" scale="90" fitToHeight="0" orientation="landscape" verticalDpi="18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zoomScaleNormal="100" workbookViewId="0">
      <pane xSplit="3" ySplit="7" topLeftCell="D62" activePane="bottomRight" state="frozen"/>
      <selection activeCell="C43" sqref="C43"/>
      <selection pane="topRight" activeCell="C43" sqref="C43"/>
      <selection pane="bottomLeft" activeCell="C43" sqref="C43"/>
      <selection pane="bottomRight" activeCell="H60" sqref="H60"/>
    </sheetView>
  </sheetViews>
  <sheetFormatPr defaultRowHeight="12.75" x14ac:dyDescent="0.2"/>
  <cols>
    <col min="1" max="1" width="4.5703125" style="31" customWidth="1"/>
    <col min="2" max="2" width="4" style="31" customWidth="1"/>
    <col min="3" max="3" width="50.5703125" style="24" customWidth="1"/>
    <col min="4" max="4" width="12.140625" style="24" customWidth="1"/>
    <col min="5" max="5" width="6.5703125" style="24" bestFit="1" customWidth="1"/>
    <col min="6" max="6" width="10.85546875" style="24" customWidth="1"/>
    <col min="7" max="7" width="5.7109375" style="24" bestFit="1" customWidth="1"/>
    <col min="8" max="8" width="11.7109375" style="24" customWidth="1"/>
    <col min="9" max="9" width="21.140625" style="24" customWidth="1"/>
    <col min="10" max="10" width="10.5703125" style="24" bestFit="1" customWidth="1"/>
    <col min="11" max="11" width="11.7109375" style="24" customWidth="1"/>
    <col min="12" max="12" width="9.5703125" style="24" customWidth="1"/>
    <col min="13" max="256" width="9.140625" style="24"/>
    <col min="257" max="257" width="4.5703125" style="24" customWidth="1"/>
    <col min="258" max="258" width="4" style="24" customWidth="1"/>
    <col min="259" max="259" width="50.5703125" style="24" customWidth="1"/>
    <col min="260" max="260" width="12.140625" style="24" customWidth="1"/>
    <col min="261" max="261" width="6.5703125" style="24" bestFit="1" customWidth="1"/>
    <col min="262" max="262" width="9.5703125" style="24" bestFit="1" customWidth="1"/>
    <col min="263" max="263" width="5.7109375" style="24" bestFit="1" customWidth="1"/>
    <col min="264" max="264" width="11.7109375" style="24" customWidth="1"/>
    <col min="265" max="265" width="21.140625" style="24" customWidth="1"/>
    <col min="266" max="266" width="10.5703125" style="24" bestFit="1" customWidth="1"/>
    <col min="267" max="267" width="10.140625" style="24" customWidth="1"/>
    <col min="268" max="512" width="9.140625" style="24"/>
    <col min="513" max="513" width="4.5703125" style="24" customWidth="1"/>
    <col min="514" max="514" width="4" style="24" customWidth="1"/>
    <col min="515" max="515" width="50.5703125" style="24" customWidth="1"/>
    <col min="516" max="516" width="12.140625" style="24" customWidth="1"/>
    <col min="517" max="517" width="6.5703125" style="24" bestFit="1" customWidth="1"/>
    <col min="518" max="518" width="9.5703125" style="24" bestFit="1" customWidth="1"/>
    <col min="519" max="519" width="5.7109375" style="24" bestFit="1" customWidth="1"/>
    <col min="520" max="520" width="11.7109375" style="24" customWidth="1"/>
    <col min="521" max="521" width="21.140625" style="24" customWidth="1"/>
    <col min="522" max="522" width="10.5703125" style="24" bestFit="1" customWidth="1"/>
    <col min="523" max="523" width="10.140625" style="24" customWidth="1"/>
    <col min="524" max="768" width="9.140625" style="24"/>
    <col min="769" max="769" width="4.5703125" style="24" customWidth="1"/>
    <col min="770" max="770" width="4" style="24" customWidth="1"/>
    <col min="771" max="771" width="50.5703125" style="24" customWidth="1"/>
    <col min="772" max="772" width="12.140625" style="24" customWidth="1"/>
    <col min="773" max="773" width="6.5703125" style="24" bestFit="1" customWidth="1"/>
    <col min="774" max="774" width="9.5703125" style="24" bestFit="1" customWidth="1"/>
    <col min="775" max="775" width="5.7109375" style="24" bestFit="1" customWidth="1"/>
    <col min="776" max="776" width="11.7109375" style="24" customWidth="1"/>
    <col min="777" max="777" width="21.140625" style="24" customWidth="1"/>
    <col min="778" max="778" width="10.5703125" style="24" bestFit="1" customWidth="1"/>
    <col min="779" max="779" width="10.140625" style="24" customWidth="1"/>
    <col min="780" max="1024" width="9.140625" style="24"/>
    <col min="1025" max="1025" width="4.5703125" style="24" customWidth="1"/>
    <col min="1026" max="1026" width="4" style="24" customWidth="1"/>
    <col min="1027" max="1027" width="50.5703125" style="24" customWidth="1"/>
    <col min="1028" max="1028" width="12.140625" style="24" customWidth="1"/>
    <col min="1029" max="1029" width="6.5703125" style="24" bestFit="1" customWidth="1"/>
    <col min="1030" max="1030" width="9.5703125" style="24" bestFit="1" customWidth="1"/>
    <col min="1031" max="1031" width="5.7109375" style="24" bestFit="1" customWidth="1"/>
    <col min="1032" max="1032" width="11.7109375" style="24" customWidth="1"/>
    <col min="1033" max="1033" width="21.140625" style="24" customWidth="1"/>
    <col min="1034" max="1034" width="10.5703125" style="24" bestFit="1" customWidth="1"/>
    <col min="1035" max="1035" width="10.140625" style="24" customWidth="1"/>
    <col min="1036" max="1280" width="9.140625" style="24"/>
    <col min="1281" max="1281" width="4.5703125" style="24" customWidth="1"/>
    <col min="1282" max="1282" width="4" style="24" customWidth="1"/>
    <col min="1283" max="1283" width="50.5703125" style="24" customWidth="1"/>
    <col min="1284" max="1284" width="12.140625" style="24" customWidth="1"/>
    <col min="1285" max="1285" width="6.5703125" style="24" bestFit="1" customWidth="1"/>
    <col min="1286" max="1286" width="9.5703125" style="24" bestFit="1" customWidth="1"/>
    <col min="1287" max="1287" width="5.7109375" style="24" bestFit="1" customWidth="1"/>
    <col min="1288" max="1288" width="11.7109375" style="24" customWidth="1"/>
    <col min="1289" max="1289" width="21.140625" style="24" customWidth="1"/>
    <col min="1290" max="1290" width="10.5703125" style="24" bestFit="1" customWidth="1"/>
    <col min="1291" max="1291" width="10.140625" style="24" customWidth="1"/>
    <col min="1292" max="1536" width="9.140625" style="24"/>
    <col min="1537" max="1537" width="4.5703125" style="24" customWidth="1"/>
    <col min="1538" max="1538" width="4" style="24" customWidth="1"/>
    <col min="1539" max="1539" width="50.5703125" style="24" customWidth="1"/>
    <col min="1540" max="1540" width="12.140625" style="24" customWidth="1"/>
    <col min="1541" max="1541" width="6.5703125" style="24" bestFit="1" customWidth="1"/>
    <col min="1542" max="1542" width="9.5703125" style="24" bestFit="1" customWidth="1"/>
    <col min="1543" max="1543" width="5.7109375" style="24" bestFit="1" customWidth="1"/>
    <col min="1544" max="1544" width="11.7109375" style="24" customWidth="1"/>
    <col min="1545" max="1545" width="21.140625" style="24" customWidth="1"/>
    <col min="1546" max="1546" width="10.5703125" style="24" bestFit="1" customWidth="1"/>
    <col min="1547" max="1547" width="10.140625" style="24" customWidth="1"/>
    <col min="1548" max="1792" width="9.140625" style="24"/>
    <col min="1793" max="1793" width="4.5703125" style="24" customWidth="1"/>
    <col min="1794" max="1794" width="4" style="24" customWidth="1"/>
    <col min="1795" max="1795" width="50.5703125" style="24" customWidth="1"/>
    <col min="1796" max="1796" width="12.140625" style="24" customWidth="1"/>
    <col min="1797" max="1797" width="6.5703125" style="24" bestFit="1" customWidth="1"/>
    <col min="1798" max="1798" width="9.5703125" style="24" bestFit="1" customWidth="1"/>
    <col min="1799" max="1799" width="5.7109375" style="24" bestFit="1" customWidth="1"/>
    <col min="1800" max="1800" width="11.7109375" style="24" customWidth="1"/>
    <col min="1801" max="1801" width="21.140625" style="24" customWidth="1"/>
    <col min="1802" max="1802" width="10.5703125" style="24" bestFit="1" customWidth="1"/>
    <col min="1803" max="1803" width="10.140625" style="24" customWidth="1"/>
    <col min="1804" max="2048" width="9.140625" style="24"/>
    <col min="2049" max="2049" width="4.5703125" style="24" customWidth="1"/>
    <col min="2050" max="2050" width="4" style="24" customWidth="1"/>
    <col min="2051" max="2051" width="50.5703125" style="24" customWidth="1"/>
    <col min="2052" max="2052" width="12.140625" style="24" customWidth="1"/>
    <col min="2053" max="2053" width="6.5703125" style="24" bestFit="1" customWidth="1"/>
    <col min="2054" max="2054" width="9.5703125" style="24" bestFit="1" customWidth="1"/>
    <col min="2055" max="2055" width="5.7109375" style="24" bestFit="1" customWidth="1"/>
    <col min="2056" max="2056" width="11.7109375" style="24" customWidth="1"/>
    <col min="2057" max="2057" width="21.140625" style="24" customWidth="1"/>
    <col min="2058" max="2058" width="10.5703125" style="24" bestFit="1" customWidth="1"/>
    <col min="2059" max="2059" width="10.140625" style="24" customWidth="1"/>
    <col min="2060" max="2304" width="9.140625" style="24"/>
    <col min="2305" max="2305" width="4.5703125" style="24" customWidth="1"/>
    <col min="2306" max="2306" width="4" style="24" customWidth="1"/>
    <col min="2307" max="2307" width="50.5703125" style="24" customWidth="1"/>
    <col min="2308" max="2308" width="12.140625" style="24" customWidth="1"/>
    <col min="2309" max="2309" width="6.5703125" style="24" bestFit="1" customWidth="1"/>
    <col min="2310" max="2310" width="9.5703125" style="24" bestFit="1" customWidth="1"/>
    <col min="2311" max="2311" width="5.7109375" style="24" bestFit="1" customWidth="1"/>
    <col min="2312" max="2312" width="11.7109375" style="24" customWidth="1"/>
    <col min="2313" max="2313" width="21.140625" style="24" customWidth="1"/>
    <col min="2314" max="2314" width="10.5703125" style="24" bestFit="1" customWidth="1"/>
    <col min="2315" max="2315" width="10.140625" style="24" customWidth="1"/>
    <col min="2316" max="2560" width="9.140625" style="24"/>
    <col min="2561" max="2561" width="4.5703125" style="24" customWidth="1"/>
    <col min="2562" max="2562" width="4" style="24" customWidth="1"/>
    <col min="2563" max="2563" width="50.5703125" style="24" customWidth="1"/>
    <col min="2564" max="2564" width="12.140625" style="24" customWidth="1"/>
    <col min="2565" max="2565" width="6.5703125" style="24" bestFit="1" customWidth="1"/>
    <col min="2566" max="2566" width="9.5703125" style="24" bestFit="1" customWidth="1"/>
    <col min="2567" max="2567" width="5.7109375" style="24" bestFit="1" customWidth="1"/>
    <col min="2568" max="2568" width="11.7109375" style="24" customWidth="1"/>
    <col min="2569" max="2569" width="21.140625" style="24" customWidth="1"/>
    <col min="2570" max="2570" width="10.5703125" style="24" bestFit="1" customWidth="1"/>
    <col min="2571" max="2571" width="10.140625" style="24" customWidth="1"/>
    <col min="2572" max="2816" width="9.140625" style="24"/>
    <col min="2817" max="2817" width="4.5703125" style="24" customWidth="1"/>
    <col min="2818" max="2818" width="4" style="24" customWidth="1"/>
    <col min="2819" max="2819" width="50.5703125" style="24" customWidth="1"/>
    <col min="2820" max="2820" width="12.140625" style="24" customWidth="1"/>
    <col min="2821" max="2821" width="6.5703125" style="24" bestFit="1" customWidth="1"/>
    <col min="2822" max="2822" width="9.5703125" style="24" bestFit="1" customWidth="1"/>
    <col min="2823" max="2823" width="5.7109375" style="24" bestFit="1" customWidth="1"/>
    <col min="2824" max="2824" width="11.7109375" style="24" customWidth="1"/>
    <col min="2825" max="2825" width="21.140625" style="24" customWidth="1"/>
    <col min="2826" max="2826" width="10.5703125" style="24" bestFit="1" customWidth="1"/>
    <col min="2827" max="2827" width="10.140625" style="24" customWidth="1"/>
    <col min="2828" max="3072" width="9.140625" style="24"/>
    <col min="3073" max="3073" width="4.5703125" style="24" customWidth="1"/>
    <col min="3074" max="3074" width="4" style="24" customWidth="1"/>
    <col min="3075" max="3075" width="50.5703125" style="24" customWidth="1"/>
    <col min="3076" max="3076" width="12.140625" style="24" customWidth="1"/>
    <col min="3077" max="3077" width="6.5703125" style="24" bestFit="1" customWidth="1"/>
    <col min="3078" max="3078" width="9.5703125" style="24" bestFit="1" customWidth="1"/>
    <col min="3079" max="3079" width="5.7109375" style="24" bestFit="1" customWidth="1"/>
    <col min="3080" max="3080" width="11.7109375" style="24" customWidth="1"/>
    <col min="3081" max="3081" width="21.140625" style="24" customWidth="1"/>
    <col min="3082" max="3082" width="10.5703125" style="24" bestFit="1" customWidth="1"/>
    <col min="3083" max="3083" width="10.140625" style="24" customWidth="1"/>
    <col min="3084" max="3328" width="9.140625" style="24"/>
    <col min="3329" max="3329" width="4.5703125" style="24" customWidth="1"/>
    <col min="3330" max="3330" width="4" style="24" customWidth="1"/>
    <col min="3331" max="3331" width="50.5703125" style="24" customWidth="1"/>
    <col min="3332" max="3332" width="12.140625" style="24" customWidth="1"/>
    <col min="3333" max="3333" width="6.5703125" style="24" bestFit="1" customWidth="1"/>
    <col min="3334" max="3334" width="9.5703125" style="24" bestFit="1" customWidth="1"/>
    <col min="3335" max="3335" width="5.7109375" style="24" bestFit="1" customWidth="1"/>
    <col min="3336" max="3336" width="11.7109375" style="24" customWidth="1"/>
    <col min="3337" max="3337" width="21.140625" style="24" customWidth="1"/>
    <col min="3338" max="3338" width="10.5703125" style="24" bestFit="1" customWidth="1"/>
    <col min="3339" max="3339" width="10.140625" style="24" customWidth="1"/>
    <col min="3340" max="3584" width="9.140625" style="24"/>
    <col min="3585" max="3585" width="4.5703125" style="24" customWidth="1"/>
    <col min="3586" max="3586" width="4" style="24" customWidth="1"/>
    <col min="3587" max="3587" width="50.5703125" style="24" customWidth="1"/>
    <col min="3588" max="3588" width="12.140625" style="24" customWidth="1"/>
    <col min="3589" max="3589" width="6.5703125" style="24" bestFit="1" customWidth="1"/>
    <col min="3590" max="3590" width="9.5703125" style="24" bestFit="1" customWidth="1"/>
    <col min="3591" max="3591" width="5.7109375" style="24" bestFit="1" customWidth="1"/>
    <col min="3592" max="3592" width="11.7109375" style="24" customWidth="1"/>
    <col min="3593" max="3593" width="21.140625" style="24" customWidth="1"/>
    <col min="3594" max="3594" width="10.5703125" style="24" bestFit="1" customWidth="1"/>
    <col min="3595" max="3595" width="10.140625" style="24" customWidth="1"/>
    <col min="3596" max="3840" width="9.140625" style="24"/>
    <col min="3841" max="3841" width="4.5703125" style="24" customWidth="1"/>
    <col min="3842" max="3842" width="4" style="24" customWidth="1"/>
    <col min="3843" max="3843" width="50.5703125" style="24" customWidth="1"/>
    <col min="3844" max="3844" width="12.140625" style="24" customWidth="1"/>
    <col min="3845" max="3845" width="6.5703125" style="24" bestFit="1" customWidth="1"/>
    <col min="3846" max="3846" width="9.5703125" style="24" bestFit="1" customWidth="1"/>
    <col min="3847" max="3847" width="5.7109375" style="24" bestFit="1" customWidth="1"/>
    <col min="3848" max="3848" width="11.7109375" style="24" customWidth="1"/>
    <col min="3849" max="3849" width="21.140625" style="24" customWidth="1"/>
    <col min="3850" max="3850" width="10.5703125" style="24" bestFit="1" customWidth="1"/>
    <col min="3851" max="3851" width="10.140625" style="24" customWidth="1"/>
    <col min="3852" max="4096" width="9.140625" style="24"/>
    <col min="4097" max="4097" width="4.5703125" style="24" customWidth="1"/>
    <col min="4098" max="4098" width="4" style="24" customWidth="1"/>
    <col min="4099" max="4099" width="50.5703125" style="24" customWidth="1"/>
    <col min="4100" max="4100" width="12.140625" style="24" customWidth="1"/>
    <col min="4101" max="4101" width="6.5703125" style="24" bestFit="1" customWidth="1"/>
    <col min="4102" max="4102" width="9.5703125" style="24" bestFit="1" customWidth="1"/>
    <col min="4103" max="4103" width="5.7109375" style="24" bestFit="1" customWidth="1"/>
    <col min="4104" max="4104" width="11.7109375" style="24" customWidth="1"/>
    <col min="4105" max="4105" width="21.140625" style="24" customWidth="1"/>
    <col min="4106" max="4106" width="10.5703125" style="24" bestFit="1" customWidth="1"/>
    <col min="4107" max="4107" width="10.140625" style="24" customWidth="1"/>
    <col min="4108" max="4352" width="9.140625" style="24"/>
    <col min="4353" max="4353" width="4.5703125" style="24" customWidth="1"/>
    <col min="4354" max="4354" width="4" style="24" customWidth="1"/>
    <col min="4355" max="4355" width="50.5703125" style="24" customWidth="1"/>
    <col min="4356" max="4356" width="12.140625" style="24" customWidth="1"/>
    <col min="4357" max="4357" width="6.5703125" style="24" bestFit="1" customWidth="1"/>
    <col min="4358" max="4358" width="9.5703125" style="24" bestFit="1" customWidth="1"/>
    <col min="4359" max="4359" width="5.7109375" style="24" bestFit="1" customWidth="1"/>
    <col min="4360" max="4360" width="11.7109375" style="24" customWidth="1"/>
    <col min="4361" max="4361" width="21.140625" style="24" customWidth="1"/>
    <col min="4362" max="4362" width="10.5703125" style="24" bestFit="1" customWidth="1"/>
    <col min="4363" max="4363" width="10.140625" style="24" customWidth="1"/>
    <col min="4364" max="4608" width="9.140625" style="24"/>
    <col min="4609" max="4609" width="4.5703125" style="24" customWidth="1"/>
    <col min="4610" max="4610" width="4" style="24" customWidth="1"/>
    <col min="4611" max="4611" width="50.5703125" style="24" customWidth="1"/>
    <col min="4612" max="4612" width="12.140625" style="24" customWidth="1"/>
    <col min="4613" max="4613" width="6.5703125" style="24" bestFit="1" customWidth="1"/>
    <col min="4614" max="4614" width="9.5703125" style="24" bestFit="1" customWidth="1"/>
    <col min="4615" max="4615" width="5.7109375" style="24" bestFit="1" customWidth="1"/>
    <col min="4616" max="4616" width="11.7109375" style="24" customWidth="1"/>
    <col min="4617" max="4617" width="21.140625" style="24" customWidth="1"/>
    <col min="4618" max="4618" width="10.5703125" style="24" bestFit="1" customWidth="1"/>
    <col min="4619" max="4619" width="10.140625" style="24" customWidth="1"/>
    <col min="4620" max="4864" width="9.140625" style="24"/>
    <col min="4865" max="4865" width="4.5703125" style="24" customWidth="1"/>
    <col min="4866" max="4866" width="4" style="24" customWidth="1"/>
    <col min="4867" max="4867" width="50.5703125" style="24" customWidth="1"/>
    <col min="4868" max="4868" width="12.140625" style="24" customWidth="1"/>
    <col min="4869" max="4869" width="6.5703125" style="24" bestFit="1" customWidth="1"/>
    <col min="4870" max="4870" width="9.5703125" style="24" bestFit="1" customWidth="1"/>
    <col min="4871" max="4871" width="5.7109375" style="24" bestFit="1" customWidth="1"/>
    <col min="4872" max="4872" width="11.7109375" style="24" customWidth="1"/>
    <col min="4873" max="4873" width="21.140625" style="24" customWidth="1"/>
    <col min="4874" max="4874" width="10.5703125" style="24" bestFit="1" customWidth="1"/>
    <col min="4875" max="4875" width="10.140625" style="24" customWidth="1"/>
    <col min="4876" max="5120" width="9.140625" style="24"/>
    <col min="5121" max="5121" width="4.5703125" style="24" customWidth="1"/>
    <col min="5122" max="5122" width="4" style="24" customWidth="1"/>
    <col min="5123" max="5123" width="50.5703125" style="24" customWidth="1"/>
    <col min="5124" max="5124" width="12.140625" style="24" customWidth="1"/>
    <col min="5125" max="5125" width="6.5703125" style="24" bestFit="1" customWidth="1"/>
    <col min="5126" max="5126" width="9.5703125" style="24" bestFit="1" customWidth="1"/>
    <col min="5127" max="5127" width="5.7109375" style="24" bestFit="1" customWidth="1"/>
    <col min="5128" max="5128" width="11.7109375" style="24" customWidth="1"/>
    <col min="5129" max="5129" width="21.140625" style="24" customWidth="1"/>
    <col min="5130" max="5130" width="10.5703125" style="24" bestFit="1" customWidth="1"/>
    <col min="5131" max="5131" width="10.140625" style="24" customWidth="1"/>
    <col min="5132" max="5376" width="9.140625" style="24"/>
    <col min="5377" max="5377" width="4.5703125" style="24" customWidth="1"/>
    <col min="5378" max="5378" width="4" style="24" customWidth="1"/>
    <col min="5379" max="5379" width="50.5703125" style="24" customWidth="1"/>
    <col min="5380" max="5380" width="12.140625" style="24" customWidth="1"/>
    <col min="5381" max="5381" width="6.5703125" style="24" bestFit="1" customWidth="1"/>
    <col min="5382" max="5382" width="9.5703125" style="24" bestFit="1" customWidth="1"/>
    <col min="5383" max="5383" width="5.7109375" style="24" bestFit="1" customWidth="1"/>
    <col min="5384" max="5384" width="11.7109375" style="24" customWidth="1"/>
    <col min="5385" max="5385" width="21.140625" style="24" customWidth="1"/>
    <col min="5386" max="5386" width="10.5703125" style="24" bestFit="1" customWidth="1"/>
    <col min="5387" max="5387" width="10.140625" style="24" customWidth="1"/>
    <col min="5388" max="5632" width="9.140625" style="24"/>
    <col min="5633" max="5633" width="4.5703125" style="24" customWidth="1"/>
    <col min="5634" max="5634" width="4" style="24" customWidth="1"/>
    <col min="5635" max="5635" width="50.5703125" style="24" customWidth="1"/>
    <col min="5636" max="5636" width="12.140625" style="24" customWidth="1"/>
    <col min="5637" max="5637" width="6.5703125" style="24" bestFit="1" customWidth="1"/>
    <col min="5638" max="5638" width="9.5703125" style="24" bestFit="1" customWidth="1"/>
    <col min="5639" max="5639" width="5.7109375" style="24" bestFit="1" customWidth="1"/>
    <col min="5640" max="5640" width="11.7109375" style="24" customWidth="1"/>
    <col min="5641" max="5641" width="21.140625" style="24" customWidth="1"/>
    <col min="5642" max="5642" width="10.5703125" style="24" bestFit="1" customWidth="1"/>
    <col min="5643" max="5643" width="10.140625" style="24" customWidth="1"/>
    <col min="5644" max="5888" width="9.140625" style="24"/>
    <col min="5889" max="5889" width="4.5703125" style="24" customWidth="1"/>
    <col min="5890" max="5890" width="4" style="24" customWidth="1"/>
    <col min="5891" max="5891" width="50.5703125" style="24" customWidth="1"/>
    <col min="5892" max="5892" width="12.140625" style="24" customWidth="1"/>
    <col min="5893" max="5893" width="6.5703125" style="24" bestFit="1" customWidth="1"/>
    <col min="5894" max="5894" width="9.5703125" style="24" bestFit="1" customWidth="1"/>
    <col min="5895" max="5895" width="5.7109375" style="24" bestFit="1" customWidth="1"/>
    <col min="5896" max="5896" width="11.7109375" style="24" customWidth="1"/>
    <col min="5897" max="5897" width="21.140625" style="24" customWidth="1"/>
    <col min="5898" max="5898" width="10.5703125" style="24" bestFit="1" customWidth="1"/>
    <col min="5899" max="5899" width="10.140625" style="24" customWidth="1"/>
    <col min="5900" max="6144" width="9.140625" style="24"/>
    <col min="6145" max="6145" width="4.5703125" style="24" customWidth="1"/>
    <col min="6146" max="6146" width="4" style="24" customWidth="1"/>
    <col min="6147" max="6147" width="50.5703125" style="24" customWidth="1"/>
    <col min="6148" max="6148" width="12.140625" style="24" customWidth="1"/>
    <col min="6149" max="6149" width="6.5703125" style="24" bestFit="1" customWidth="1"/>
    <col min="6150" max="6150" width="9.5703125" style="24" bestFit="1" customWidth="1"/>
    <col min="6151" max="6151" width="5.7109375" style="24" bestFit="1" customWidth="1"/>
    <col min="6152" max="6152" width="11.7109375" style="24" customWidth="1"/>
    <col min="6153" max="6153" width="21.140625" style="24" customWidth="1"/>
    <col min="6154" max="6154" width="10.5703125" style="24" bestFit="1" customWidth="1"/>
    <col min="6155" max="6155" width="10.140625" style="24" customWidth="1"/>
    <col min="6156" max="6400" width="9.140625" style="24"/>
    <col min="6401" max="6401" width="4.5703125" style="24" customWidth="1"/>
    <col min="6402" max="6402" width="4" style="24" customWidth="1"/>
    <col min="6403" max="6403" width="50.5703125" style="24" customWidth="1"/>
    <col min="6404" max="6404" width="12.140625" style="24" customWidth="1"/>
    <col min="6405" max="6405" width="6.5703125" style="24" bestFit="1" customWidth="1"/>
    <col min="6406" max="6406" width="9.5703125" style="24" bestFit="1" customWidth="1"/>
    <col min="6407" max="6407" width="5.7109375" style="24" bestFit="1" customWidth="1"/>
    <col min="6408" max="6408" width="11.7109375" style="24" customWidth="1"/>
    <col min="6409" max="6409" width="21.140625" style="24" customWidth="1"/>
    <col min="6410" max="6410" width="10.5703125" style="24" bestFit="1" customWidth="1"/>
    <col min="6411" max="6411" width="10.140625" style="24" customWidth="1"/>
    <col min="6412" max="6656" width="9.140625" style="24"/>
    <col min="6657" max="6657" width="4.5703125" style="24" customWidth="1"/>
    <col min="6658" max="6658" width="4" style="24" customWidth="1"/>
    <col min="6659" max="6659" width="50.5703125" style="24" customWidth="1"/>
    <col min="6660" max="6660" width="12.140625" style="24" customWidth="1"/>
    <col min="6661" max="6661" width="6.5703125" style="24" bestFit="1" customWidth="1"/>
    <col min="6662" max="6662" width="9.5703125" style="24" bestFit="1" customWidth="1"/>
    <col min="6663" max="6663" width="5.7109375" style="24" bestFit="1" customWidth="1"/>
    <col min="6664" max="6664" width="11.7109375" style="24" customWidth="1"/>
    <col min="6665" max="6665" width="21.140625" style="24" customWidth="1"/>
    <col min="6666" max="6666" width="10.5703125" style="24" bestFit="1" customWidth="1"/>
    <col min="6667" max="6667" width="10.140625" style="24" customWidth="1"/>
    <col min="6668" max="6912" width="9.140625" style="24"/>
    <col min="6913" max="6913" width="4.5703125" style="24" customWidth="1"/>
    <col min="6914" max="6914" width="4" style="24" customWidth="1"/>
    <col min="6915" max="6915" width="50.5703125" style="24" customWidth="1"/>
    <col min="6916" max="6916" width="12.140625" style="24" customWidth="1"/>
    <col min="6917" max="6917" width="6.5703125" style="24" bestFit="1" customWidth="1"/>
    <col min="6918" max="6918" width="9.5703125" style="24" bestFit="1" customWidth="1"/>
    <col min="6919" max="6919" width="5.7109375" style="24" bestFit="1" customWidth="1"/>
    <col min="6920" max="6920" width="11.7109375" style="24" customWidth="1"/>
    <col min="6921" max="6921" width="21.140625" style="24" customWidth="1"/>
    <col min="6922" max="6922" width="10.5703125" style="24" bestFit="1" customWidth="1"/>
    <col min="6923" max="6923" width="10.140625" style="24" customWidth="1"/>
    <col min="6924" max="7168" width="9.140625" style="24"/>
    <col min="7169" max="7169" width="4.5703125" style="24" customWidth="1"/>
    <col min="7170" max="7170" width="4" style="24" customWidth="1"/>
    <col min="7171" max="7171" width="50.5703125" style="24" customWidth="1"/>
    <col min="7172" max="7172" width="12.140625" style="24" customWidth="1"/>
    <col min="7173" max="7173" width="6.5703125" style="24" bestFit="1" customWidth="1"/>
    <col min="7174" max="7174" width="9.5703125" style="24" bestFit="1" customWidth="1"/>
    <col min="7175" max="7175" width="5.7109375" style="24" bestFit="1" customWidth="1"/>
    <col min="7176" max="7176" width="11.7109375" style="24" customWidth="1"/>
    <col min="7177" max="7177" width="21.140625" style="24" customWidth="1"/>
    <col min="7178" max="7178" width="10.5703125" style="24" bestFit="1" customWidth="1"/>
    <col min="7179" max="7179" width="10.140625" style="24" customWidth="1"/>
    <col min="7180" max="7424" width="9.140625" style="24"/>
    <col min="7425" max="7425" width="4.5703125" style="24" customWidth="1"/>
    <col min="7426" max="7426" width="4" style="24" customWidth="1"/>
    <col min="7427" max="7427" width="50.5703125" style="24" customWidth="1"/>
    <col min="7428" max="7428" width="12.140625" style="24" customWidth="1"/>
    <col min="7429" max="7429" width="6.5703125" style="24" bestFit="1" customWidth="1"/>
    <col min="7430" max="7430" width="9.5703125" style="24" bestFit="1" customWidth="1"/>
    <col min="7431" max="7431" width="5.7109375" style="24" bestFit="1" customWidth="1"/>
    <col min="7432" max="7432" width="11.7109375" style="24" customWidth="1"/>
    <col min="7433" max="7433" width="21.140625" style="24" customWidth="1"/>
    <col min="7434" max="7434" width="10.5703125" style="24" bestFit="1" customWidth="1"/>
    <col min="7435" max="7435" width="10.140625" style="24" customWidth="1"/>
    <col min="7436" max="7680" width="9.140625" style="24"/>
    <col min="7681" max="7681" width="4.5703125" style="24" customWidth="1"/>
    <col min="7682" max="7682" width="4" style="24" customWidth="1"/>
    <col min="7683" max="7683" width="50.5703125" style="24" customWidth="1"/>
    <col min="7684" max="7684" width="12.140625" style="24" customWidth="1"/>
    <col min="7685" max="7685" width="6.5703125" style="24" bestFit="1" customWidth="1"/>
    <col min="7686" max="7686" width="9.5703125" style="24" bestFit="1" customWidth="1"/>
    <col min="7687" max="7687" width="5.7109375" style="24" bestFit="1" customWidth="1"/>
    <col min="7688" max="7688" width="11.7109375" style="24" customWidth="1"/>
    <col min="7689" max="7689" width="21.140625" style="24" customWidth="1"/>
    <col min="7690" max="7690" width="10.5703125" style="24" bestFit="1" customWidth="1"/>
    <col min="7691" max="7691" width="10.140625" style="24" customWidth="1"/>
    <col min="7692" max="7936" width="9.140625" style="24"/>
    <col min="7937" max="7937" width="4.5703125" style="24" customWidth="1"/>
    <col min="7938" max="7938" width="4" style="24" customWidth="1"/>
    <col min="7939" max="7939" width="50.5703125" style="24" customWidth="1"/>
    <col min="7940" max="7940" width="12.140625" style="24" customWidth="1"/>
    <col min="7941" max="7941" width="6.5703125" style="24" bestFit="1" customWidth="1"/>
    <col min="7942" max="7942" width="9.5703125" style="24" bestFit="1" customWidth="1"/>
    <col min="7943" max="7943" width="5.7109375" style="24" bestFit="1" customWidth="1"/>
    <col min="7944" max="7944" width="11.7109375" style="24" customWidth="1"/>
    <col min="7945" max="7945" width="21.140625" style="24" customWidth="1"/>
    <col min="7946" max="7946" width="10.5703125" style="24" bestFit="1" customWidth="1"/>
    <col min="7947" max="7947" width="10.140625" style="24" customWidth="1"/>
    <col min="7948" max="8192" width="9.140625" style="24"/>
    <col min="8193" max="8193" width="4.5703125" style="24" customWidth="1"/>
    <col min="8194" max="8194" width="4" style="24" customWidth="1"/>
    <col min="8195" max="8195" width="50.5703125" style="24" customWidth="1"/>
    <col min="8196" max="8196" width="12.140625" style="24" customWidth="1"/>
    <col min="8197" max="8197" width="6.5703125" style="24" bestFit="1" customWidth="1"/>
    <col min="8198" max="8198" width="9.5703125" style="24" bestFit="1" customWidth="1"/>
    <col min="8199" max="8199" width="5.7109375" style="24" bestFit="1" customWidth="1"/>
    <col min="8200" max="8200" width="11.7109375" style="24" customWidth="1"/>
    <col min="8201" max="8201" width="21.140625" style="24" customWidth="1"/>
    <col min="8202" max="8202" width="10.5703125" style="24" bestFit="1" customWidth="1"/>
    <col min="8203" max="8203" width="10.140625" style="24" customWidth="1"/>
    <col min="8204" max="8448" width="9.140625" style="24"/>
    <col min="8449" max="8449" width="4.5703125" style="24" customWidth="1"/>
    <col min="8450" max="8450" width="4" style="24" customWidth="1"/>
    <col min="8451" max="8451" width="50.5703125" style="24" customWidth="1"/>
    <col min="8452" max="8452" width="12.140625" style="24" customWidth="1"/>
    <col min="8453" max="8453" width="6.5703125" style="24" bestFit="1" customWidth="1"/>
    <col min="8454" max="8454" width="9.5703125" style="24" bestFit="1" customWidth="1"/>
    <col min="8455" max="8455" width="5.7109375" style="24" bestFit="1" customWidth="1"/>
    <col min="8456" max="8456" width="11.7109375" style="24" customWidth="1"/>
    <col min="8457" max="8457" width="21.140625" style="24" customWidth="1"/>
    <col min="8458" max="8458" width="10.5703125" style="24" bestFit="1" customWidth="1"/>
    <col min="8459" max="8459" width="10.140625" style="24" customWidth="1"/>
    <col min="8460" max="8704" width="9.140625" style="24"/>
    <col min="8705" max="8705" width="4.5703125" style="24" customWidth="1"/>
    <col min="8706" max="8706" width="4" style="24" customWidth="1"/>
    <col min="8707" max="8707" width="50.5703125" style="24" customWidth="1"/>
    <col min="8708" max="8708" width="12.140625" style="24" customWidth="1"/>
    <col min="8709" max="8709" width="6.5703125" style="24" bestFit="1" customWidth="1"/>
    <col min="8710" max="8710" width="9.5703125" style="24" bestFit="1" customWidth="1"/>
    <col min="8711" max="8711" width="5.7109375" style="24" bestFit="1" customWidth="1"/>
    <col min="8712" max="8712" width="11.7109375" style="24" customWidth="1"/>
    <col min="8713" max="8713" width="21.140625" style="24" customWidth="1"/>
    <col min="8714" max="8714" width="10.5703125" style="24" bestFit="1" customWidth="1"/>
    <col min="8715" max="8715" width="10.140625" style="24" customWidth="1"/>
    <col min="8716" max="8960" width="9.140625" style="24"/>
    <col min="8961" max="8961" width="4.5703125" style="24" customWidth="1"/>
    <col min="8962" max="8962" width="4" style="24" customWidth="1"/>
    <col min="8963" max="8963" width="50.5703125" style="24" customWidth="1"/>
    <col min="8964" max="8964" width="12.140625" style="24" customWidth="1"/>
    <col min="8965" max="8965" width="6.5703125" style="24" bestFit="1" customWidth="1"/>
    <col min="8966" max="8966" width="9.5703125" style="24" bestFit="1" customWidth="1"/>
    <col min="8967" max="8967" width="5.7109375" style="24" bestFit="1" customWidth="1"/>
    <col min="8968" max="8968" width="11.7109375" style="24" customWidth="1"/>
    <col min="8969" max="8969" width="21.140625" style="24" customWidth="1"/>
    <col min="8970" max="8970" width="10.5703125" style="24" bestFit="1" customWidth="1"/>
    <col min="8971" max="8971" width="10.140625" style="24" customWidth="1"/>
    <col min="8972" max="9216" width="9.140625" style="24"/>
    <col min="9217" max="9217" width="4.5703125" style="24" customWidth="1"/>
    <col min="9218" max="9218" width="4" style="24" customWidth="1"/>
    <col min="9219" max="9219" width="50.5703125" style="24" customWidth="1"/>
    <col min="9220" max="9220" width="12.140625" style="24" customWidth="1"/>
    <col min="9221" max="9221" width="6.5703125" style="24" bestFit="1" customWidth="1"/>
    <col min="9222" max="9222" width="9.5703125" style="24" bestFit="1" customWidth="1"/>
    <col min="9223" max="9223" width="5.7109375" style="24" bestFit="1" customWidth="1"/>
    <col min="9224" max="9224" width="11.7109375" style="24" customWidth="1"/>
    <col min="9225" max="9225" width="21.140625" style="24" customWidth="1"/>
    <col min="9226" max="9226" width="10.5703125" style="24" bestFit="1" customWidth="1"/>
    <col min="9227" max="9227" width="10.140625" style="24" customWidth="1"/>
    <col min="9228" max="9472" width="9.140625" style="24"/>
    <col min="9473" max="9473" width="4.5703125" style="24" customWidth="1"/>
    <col min="9474" max="9474" width="4" style="24" customWidth="1"/>
    <col min="9475" max="9475" width="50.5703125" style="24" customWidth="1"/>
    <col min="9476" max="9476" width="12.140625" style="24" customWidth="1"/>
    <col min="9477" max="9477" width="6.5703125" style="24" bestFit="1" customWidth="1"/>
    <col min="9478" max="9478" width="9.5703125" style="24" bestFit="1" customWidth="1"/>
    <col min="9479" max="9479" width="5.7109375" style="24" bestFit="1" customWidth="1"/>
    <col min="9480" max="9480" width="11.7109375" style="24" customWidth="1"/>
    <col min="9481" max="9481" width="21.140625" style="24" customWidth="1"/>
    <col min="9482" max="9482" width="10.5703125" style="24" bestFit="1" customWidth="1"/>
    <col min="9483" max="9483" width="10.140625" style="24" customWidth="1"/>
    <col min="9484" max="9728" width="9.140625" style="24"/>
    <col min="9729" max="9729" width="4.5703125" style="24" customWidth="1"/>
    <col min="9730" max="9730" width="4" style="24" customWidth="1"/>
    <col min="9731" max="9731" width="50.5703125" style="24" customWidth="1"/>
    <col min="9732" max="9732" width="12.140625" style="24" customWidth="1"/>
    <col min="9733" max="9733" width="6.5703125" style="24" bestFit="1" customWidth="1"/>
    <col min="9734" max="9734" width="9.5703125" style="24" bestFit="1" customWidth="1"/>
    <col min="9735" max="9735" width="5.7109375" style="24" bestFit="1" customWidth="1"/>
    <col min="9736" max="9736" width="11.7109375" style="24" customWidth="1"/>
    <col min="9737" max="9737" width="21.140625" style="24" customWidth="1"/>
    <col min="9738" max="9738" width="10.5703125" style="24" bestFit="1" customWidth="1"/>
    <col min="9739" max="9739" width="10.140625" style="24" customWidth="1"/>
    <col min="9740" max="9984" width="9.140625" style="24"/>
    <col min="9985" max="9985" width="4.5703125" style="24" customWidth="1"/>
    <col min="9986" max="9986" width="4" style="24" customWidth="1"/>
    <col min="9987" max="9987" width="50.5703125" style="24" customWidth="1"/>
    <col min="9988" max="9988" width="12.140625" style="24" customWidth="1"/>
    <col min="9989" max="9989" width="6.5703125" style="24" bestFit="1" customWidth="1"/>
    <col min="9990" max="9990" width="9.5703125" style="24" bestFit="1" customWidth="1"/>
    <col min="9991" max="9991" width="5.7109375" style="24" bestFit="1" customWidth="1"/>
    <col min="9992" max="9992" width="11.7109375" style="24" customWidth="1"/>
    <col min="9993" max="9993" width="21.140625" style="24" customWidth="1"/>
    <col min="9994" max="9994" width="10.5703125" style="24" bestFit="1" customWidth="1"/>
    <col min="9995" max="9995" width="10.140625" style="24" customWidth="1"/>
    <col min="9996" max="10240" width="9.140625" style="24"/>
    <col min="10241" max="10241" width="4.5703125" style="24" customWidth="1"/>
    <col min="10242" max="10242" width="4" style="24" customWidth="1"/>
    <col min="10243" max="10243" width="50.5703125" style="24" customWidth="1"/>
    <col min="10244" max="10244" width="12.140625" style="24" customWidth="1"/>
    <col min="10245" max="10245" width="6.5703125" style="24" bestFit="1" customWidth="1"/>
    <col min="10246" max="10246" width="9.5703125" style="24" bestFit="1" customWidth="1"/>
    <col min="10247" max="10247" width="5.7109375" style="24" bestFit="1" customWidth="1"/>
    <col min="10248" max="10248" width="11.7109375" style="24" customWidth="1"/>
    <col min="10249" max="10249" width="21.140625" style="24" customWidth="1"/>
    <col min="10250" max="10250" width="10.5703125" style="24" bestFit="1" customWidth="1"/>
    <col min="10251" max="10251" width="10.140625" style="24" customWidth="1"/>
    <col min="10252" max="10496" width="9.140625" style="24"/>
    <col min="10497" max="10497" width="4.5703125" style="24" customWidth="1"/>
    <col min="10498" max="10498" width="4" style="24" customWidth="1"/>
    <col min="10499" max="10499" width="50.5703125" style="24" customWidth="1"/>
    <col min="10500" max="10500" width="12.140625" style="24" customWidth="1"/>
    <col min="10501" max="10501" width="6.5703125" style="24" bestFit="1" customWidth="1"/>
    <col min="10502" max="10502" width="9.5703125" style="24" bestFit="1" customWidth="1"/>
    <col min="10503" max="10503" width="5.7109375" style="24" bestFit="1" customWidth="1"/>
    <col min="10504" max="10504" width="11.7109375" style="24" customWidth="1"/>
    <col min="10505" max="10505" width="21.140625" style="24" customWidth="1"/>
    <col min="10506" max="10506" width="10.5703125" style="24" bestFit="1" customWidth="1"/>
    <col min="10507" max="10507" width="10.140625" style="24" customWidth="1"/>
    <col min="10508" max="10752" width="9.140625" style="24"/>
    <col min="10753" max="10753" width="4.5703125" style="24" customWidth="1"/>
    <col min="10754" max="10754" width="4" style="24" customWidth="1"/>
    <col min="10755" max="10755" width="50.5703125" style="24" customWidth="1"/>
    <col min="10756" max="10756" width="12.140625" style="24" customWidth="1"/>
    <col min="10757" max="10757" width="6.5703125" style="24" bestFit="1" customWidth="1"/>
    <col min="10758" max="10758" width="9.5703125" style="24" bestFit="1" customWidth="1"/>
    <col min="10759" max="10759" width="5.7109375" style="24" bestFit="1" customWidth="1"/>
    <col min="10760" max="10760" width="11.7109375" style="24" customWidth="1"/>
    <col min="10761" max="10761" width="21.140625" style="24" customWidth="1"/>
    <col min="10762" max="10762" width="10.5703125" style="24" bestFit="1" customWidth="1"/>
    <col min="10763" max="10763" width="10.140625" style="24" customWidth="1"/>
    <col min="10764" max="11008" width="9.140625" style="24"/>
    <col min="11009" max="11009" width="4.5703125" style="24" customWidth="1"/>
    <col min="11010" max="11010" width="4" style="24" customWidth="1"/>
    <col min="11011" max="11011" width="50.5703125" style="24" customWidth="1"/>
    <col min="11012" max="11012" width="12.140625" style="24" customWidth="1"/>
    <col min="11013" max="11013" width="6.5703125" style="24" bestFit="1" customWidth="1"/>
    <col min="11014" max="11014" width="9.5703125" style="24" bestFit="1" customWidth="1"/>
    <col min="11015" max="11015" width="5.7109375" style="24" bestFit="1" customWidth="1"/>
    <col min="11016" max="11016" width="11.7109375" style="24" customWidth="1"/>
    <col min="11017" max="11017" width="21.140625" style="24" customWidth="1"/>
    <col min="11018" max="11018" width="10.5703125" style="24" bestFit="1" customWidth="1"/>
    <col min="11019" max="11019" width="10.140625" style="24" customWidth="1"/>
    <col min="11020" max="11264" width="9.140625" style="24"/>
    <col min="11265" max="11265" width="4.5703125" style="24" customWidth="1"/>
    <col min="11266" max="11266" width="4" style="24" customWidth="1"/>
    <col min="11267" max="11267" width="50.5703125" style="24" customWidth="1"/>
    <col min="11268" max="11268" width="12.140625" style="24" customWidth="1"/>
    <col min="11269" max="11269" width="6.5703125" style="24" bestFit="1" customWidth="1"/>
    <col min="11270" max="11270" width="9.5703125" style="24" bestFit="1" customWidth="1"/>
    <col min="11271" max="11271" width="5.7109375" style="24" bestFit="1" customWidth="1"/>
    <col min="11272" max="11272" width="11.7109375" style="24" customWidth="1"/>
    <col min="11273" max="11273" width="21.140625" style="24" customWidth="1"/>
    <col min="11274" max="11274" width="10.5703125" style="24" bestFit="1" customWidth="1"/>
    <col min="11275" max="11275" width="10.140625" style="24" customWidth="1"/>
    <col min="11276" max="11520" width="9.140625" style="24"/>
    <col min="11521" max="11521" width="4.5703125" style="24" customWidth="1"/>
    <col min="11522" max="11522" width="4" style="24" customWidth="1"/>
    <col min="11523" max="11523" width="50.5703125" style="24" customWidth="1"/>
    <col min="11524" max="11524" width="12.140625" style="24" customWidth="1"/>
    <col min="11525" max="11525" width="6.5703125" style="24" bestFit="1" customWidth="1"/>
    <col min="11526" max="11526" width="9.5703125" style="24" bestFit="1" customWidth="1"/>
    <col min="11527" max="11527" width="5.7109375" style="24" bestFit="1" customWidth="1"/>
    <col min="11528" max="11528" width="11.7109375" style="24" customWidth="1"/>
    <col min="11529" max="11529" width="21.140625" style="24" customWidth="1"/>
    <col min="11530" max="11530" width="10.5703125" style="24" bestFit="1" customWidth="1"/>
    <col min="11531" max="11531" width="10.140625" style="24" customWidth="1"/>
    <col min="11532" max="11776" width="9.140625" style="24"/>
    <col min="11777" max="11777" width="4.5703125" style="24" customWidth="1"/>
    <col min="11778" max="11778" width="4" style="24" customWidth="1"/>
    <col min="11779" max="11779" width="50.5703125" style="24" customWidth="1"/>
    <col min="11780" max="11780" width="12.140625" style="24" customWidth="1"/>
    <col min="11781" max="11781" width="6.5703125" style="24" bestFit="1" customWidth="1"/>
    <col min="11782" max="11782" width="9.5703125" style="24" bestFit="1" customWidth="1"/>
    <col min="11783" max="11783" width="5.7109375" style="24" bestFit="1" customWidth="1"/>
    <col min="11784" max="11784" width="11.7109375" style="24" customWidth="1"/>
    <col min="11785" max="11785" width="21.140625" style="24" customWidth="1"/>
    <col min="11786" max="11786" width="10.5703125" style="24" bestFit="1" customWidth="1"/>
    <col min="11787" max="11787" width="10.140625" style="24" customWidth="1"/>
    <col min="11788" max="12032" width="9.140625" style="24"/>
    <col min="12033" max="12033" width="4.5703125" style="24" customWidth="1"/>
    <col min="12034" max="12034" width="4" style="24" customWidth="1"/>
    <col min="12035" max="12035" width="50.5703125" style="24" customWidth="1"/>
    <col min="12036" max="12036" width="12.140625" style="24" customWidth="1"/>
    <col min="12037" max="12037" width="6.5703125" style="24" bestFit="1" customWidth="1"/>
    <col min="12038" max="12038" width="9.5703125" style="24" bestFit="1" customWidth="1"/>
    <col min="12039" max="12039" width="5.7109375" style="24" bestFit="1" customWidth="1"/>
    <col min="12040" max="12040" width="11.7109375" style="24" customWidth="1"/>
    <col min="12041" max="12041" width="21.140625" style="24" customWidth="1"/>
    <col min="12042" max="12042" width="10.5703125" style="24" bestFit="1" customWidth="1"/>
    <col min="12043" max="12043" width="10.140625" style="24" customWidth="1"/>
    <col min="12044" max="12288" width="9.140625" style="24"/>
    <col min="12289" max="12289" width="4.5703125" style="24" customWidth="1"/>
    <col min="12290" max="12290" width="4" style="24" customWidth="1"/>
    <col min="12291" max="12291" width="50.5703125" style="24" customWidth="1"/>
    <col min="12292" max="12292" width="12.140625" style="24" customWidth="1"/>
    <col min="12293" max="12293" width="6.5703125" style="24" bestFit="1" customWidth="1"/>
    <col min="12294" max="12294" width="9.5703125" style="24" bestFit="1" customWidth="1"/>
    <col min="12295" max="12295" width="5.7109375" style="24" bestFit="1" customWidth="1"/>
    <col min="12296" max="12296" width="11.7109375" style="24" customWidth="1"/>
    <col min="12297" max="12297" width="21.140625" style="24" customWidth="1"/>
    <col min="12298" max="12298" width="10.5703125" style="24" bestFit="1" customWidth="1"/>
    <col min="12299" max="12299" width="10.140625" style="24" customWidth="1"/>
    <col min="12300" max="12544" width="9.140625" style="24"/>
    <col min="12545" max="12545" width="4.5703125" style="24" customWidth="1"/>
    <col min="12546" max="12546" width="4" style="24" customWidth="1"/>
    <col min="12547" max="12547" width="50.5703125" style="24" customWidth="1"/>
    <col min="12548" max="12548" width="12.140625" style="24" customWidth="1"/>
    <col min="12549" max="12549" width="6.5703125" style="24" bestFit="1" customWidth="1"/>
    <col min="12550" max="12550" width="9.5703125" style="24" bestFit="1" customWidth="1"/>
    <col min="12551" max="12551" width="5.7109375" style="24" bestFit="1" customWidth="1"/>
    <col min="12552" max="12552" width="11.7109375" style="24" customWidth="1"/>
    <col min="12553" max="12553" width="21.140625" style="24" customWidth="1"/>
    <col min="12554" max="12554" width="10.5703125" style="24" bestFit="1" customWidth="1"/>
    <col min="12555" max="12555" width="10.140625" style="24" customWidth="1"/>
    <col min="12556" max="12800" width="9.140625" style="24"/>
    <col min="12801" max="12801" width="4.5703125" style="24" customWidth="1"/>
    <col min="12802" max="12802" width="4" style="24" customWidth="1"/>
    <col min="12803" max="12803" width="50.5703125" style="24" customWidth="1"/>
    <col min="12804" max="12804" width="12.140625" style="24" customWidth="1"/>
    <col min="12805" max="12805" width="6.5703125" style="24" bestFit="1" customWidth="1"/>
    <col min="12806" max="12806" width="9.5703125" style="24" bestFit="1" customWidth="1"/>
    <col min="12807" max="12807" width="5.7109375" style="24" bestFit="1" customWidth="1"/>
    <col min="12808" max="12808" width="11.7109375" style="24" customWidth="1"/>
    <col min="12809" max="12809" width="21.140625" style="24" customWidth="1"/>
    <col min="12810" max="12810" width="10.5703125" style="24" bestFit="1" customWidth="1"/>
    <col min="12811" max="12811" width="10.140625" style="24" customWidth="1"/>
    <col min="12812" max="13056" width="9.140625" style="24"/>
    <col min="13057" max="13057" width="4.5703125" style="24" customWidth="1"/>
    <col min="13058" max="13058" width="4" style="24" customWidth="1"/>
    <col min="13059" max="13059" width="50.5703125" style="24" customWidth="1"/>
    <col min="13060" max="13060" width="12.140625" style="24" customWidth="1"/>
    <col min="13061" max="13061" width="6.5703125" style="24" bestFit="1" customWidth="1"/>
    <col min="13062" max="13062" width="9.5703125" style="24" bestFit="1" customWidth="1"/>
    <col min="13063" max="13063" width="5.7109375" style="24" bestFit="1" customWidth="1"/>
    <col min="13064" max="13064" width="11.7109375" style="24" customWidth="1"/>
    <col min="13065" max="13065" width="21.140625" style="24" customWidth="1"/>
    <col min="13066" max="13066" width="10.5703125" style="24" bestFit="1" customWidth="1"/>
    <col min="13067" max="13067" width="10.140625" style="24" customWidth="1"/>
    <col min="13068" max="13312" width="9.140625" style="24"/>
    <col min="13313" max="13313" width="4.5703125" style="24" customWidth="1"/>
    <col min="13314" max="13314" width="4" style="24" customWidth="1"/>
    <col min="13315" max="13315" width="50.5703125" style="24" customWidth="1"/>
    <col min="13316" max="13316" width="12.140625" style="24" customWidth="1"/>
    <col min="13317" max="13317" width="6.5703125" style="24" bestFit="1" customWidth="1"/>
    <col min="13318" max="13318" width="9.5703125" style="24" bestFit="1" customWidth="1"/>
    <col min="13319" max="13319" width="5.7109375" style="24" bestFit="1" customWidth="1"/>
    <col min="13320" max="13320" width="11.7109375" style="24" customWidth="1"/>
    <col min="13321" max="13321" width="21.140625" style="24" customWidth="1"/>
    <col min="13322" max="13322" width="10.5703125" style="24" bestFit="1" customWidth="1"/>
    <col min="13323" max="13323" width="10.140625" style="24" customWidth="1"/>
    <col min="13324" max="13568" width="9.140625" style="24"/>
    <col min="13569" max="13569" width="4.5703125" style="24" customWidth="1"/>
    <col min="13570" max="13570" width="4" style="24" customWidth="1"/>
    <col min="13571" max="13571" width="50.5703125" style="24" customWidth="1"/>
    <col min="13572" max="13572" width="12.140625" style="24" customWidth="1"/>
    <col min="13573" max="13573" width="6.5703125" style="24" bestFit="1" customWidth="1"/>
    <col min="13574" max="13574" width="9.5703125" style="24" bestFit="1" customWidth="1"/>
    <col min="13575" max="13575" width="5.7109375" style="24" bestFit="1" customWidth="1"/>
    <col min="13576" max="13576" width="11.7109375" style="24" customWidth="1"/>
    <col min="13577" max="13577" width="21.140625" style="24" customWidth="1"/>
    <col min="13578" max="13578" width="10.5703125" style="24" bestFit="1" customWidth="1"/>
    <col min="13579" max="13579" width="10.140625" style="24" customWidth="1"/>
    <col min="13580" max="13824" width="9.140625" style="24"/>
    <col min="13825" max="13825" width="4.5703125" style="24" customWidth="1"/>
    <col min="13826" max="13826" width="4" style="24" customWidth="1"/>
    <col min="13827" max="13827" width="50.5703125" style="24" customWidth="1"/>
    <col min="13828" max="13828" width="12.140625" style="24" customWidth="1"/>
    <col min="13829" max="13829" width="6.5703125" style="24" bestFit="1" customWidth="1"/>
    <col min="13830" max="13830" width="9.5703125" style="24" bestFit="1" customWidth="1"/>
    <col min="13831" max="13831" width="5.7109375" style="24" bestFit="1" customWidth="1"/>
    <col min="13832" max="13832" width="11.7109375" style="24" customWidth="1"/>
    <col min="13833" max="13833" width="21.140625" style="24" customWidth="1"/>
    <col min="13834" max="13834" width="10.5703125" style="24" bestFit="1" customWidth="1"/>
    <col min="13835" max="13835" width="10.140625" style="24" customWidth="1"/>
    <col min="13836" max="14080" width="9.140625" style="24"/>
    <col min="14081" max="14081" width="4.5703125" style="24" customWidth="1"/>
    <col min="14082" max="14082" width="4" style="24" customWidth="1"/>
    <col min="14083" max="14083" width="50.5703125" style="24" customWidth="1"/>
    <col min="14084" max="14084" width="12.140625" style="24" customWidth="1"/>
    <col min="14085" max="14085" width="6.5703125" style="24" bestFit="1" customWidth="1"/>
    <col min="14086" max="14086" width="9.5703125" style="24" bestFit="1" customWidth="1"/>
    <col min="14087" max="14087" width="5.7109375" style="24" bestFit="1" customWidth="1"/>
    <col min="14088" max="14088" width="11.7109375" style="24" customWidth="1"/>
    <col min="14089" max="14089" width="21.140625" style="24" customWidth="1"/>
    <col min="14090" max="14090" width="10.5703125" style="24" bestFit="1" customWidth="1"/>
    <col min="14091" max="14091" width="10.140625" style="24" customWidth="1"/>
    <col min="14092" max="14336" width="9.140625" style="24"/>
    <col min="14337" max="14337" width="4.5703125" style="24" customWidth="1"/>
    <col min="14338" max="14338" width="4" style="24" customWidth="1"/>
    <col min="14339" max="14339" width="50.5703125" style="24" customWidth="1"/>
    <col min="14340" max="14340" width="12.140625" style="24" customWidth="1"/>
    <col min="14341" max="14341" width="6.5703125" style="24" bestFit="1" customWidth="1"/>
    <col min="14342" max="14342" width="9.5703125" style="24" bestFit="1" customWidth="1"/>
    <col min="14343" max="14343" width="5.7109375" style="24" bestFit="1" customWidth="1"/>
    <col min="14344" max="14344" width="11.7109375" style="24" customWidth="1"/>
    <col min="14345" max="14345" width="21.140625" style="24" customWidth="1"/>
    <col min="14346" max="14346" width="10.5703125" style="24" bestFit="1" customWidth="1"/>
    <col min="14347" max="14347" width="10.140625" style="24" customWidth="1"/>
    <col min="14348" max="14592" width="9.140625" style="24"/>
    <col min="14593" max="14593" width="4.5703125" style="24" customWidth="1"/>
    <col min="14594" max="14594" width="4" style="24" customWidth="1"/>
    <col min="14595" max="14595" width="50.5703125" style="24" customWidth="1"/>
    <col min="14596" max="14596" width="12.140625" style="24" customWidth="1"/>
    <col min="14597" max="14597" width="6.5703125" style="24" bestFit="1" customWidth="1"/>
    <col min="14598" max="14598" width="9.5703125" style="24" bestFit="1" customWidth="1"/>
    <col min="14599" max="14599" width="5.7109375" style="24" bestFit="1" customWidth="1"/>
    <col min="14600" max="14600" width="11.7109375" style="24" customWidth="1"/>
    <col min="14601" max="14601" width="21.140625" style="24" customWidth="1"/>
    <col min="14602" max="14602" width="10.5703125" style="24" bestFit="1" customWidth="1"/>
    <col min="14603" max="14603" width="10.140625" style="24" customWidth="1"/>
    <col min="14604" max="14848" width="9.140625" style="24"/>
    <col min="14849" max="14849" width="4.5703125" style="24" customWidth="1"/>
    <col min="14850" max="14850" width="4" style="24" customWidth="1"/>
    <col min="14851" max="14851" width="50.5703125" style="24" customWidth="1"/>
    <col min="14852" max="14852" width="12.140625" style="24" customWidth="1"/>
    <col min="14853" max="14853" width="6.5703125" style="24" bestFit="1" customWidth="1"/>
    <col min="14854" max="14854" width="9.5703125" style="24" bestFit="1" customWidth="1"/>
    <col min="14855" max="14855" width="5.7109375" style="24" bestFit="1" customWidth="1"/>
    <col min="14856" max="14856" width="11.7109375" style="24" customWidth="1"/>
    <col min="14857" max="14857" width="21.140625" style="24" customWidth="1"/>
    <col min="14858" max="14858" width="10.5703125" style="24" bestFit="1" customWidth="1"/>
    <col min="14859" max="14859" width="10.140625" style="24" customWidth="1"/>
    <col min="14860" max="15104" width="9.140625" style="24"/>
    <col min="15105" max="15105" width="4.5703125" style="24" customWidth="1"/>
    <col min="15106" max="15106" width="4" style="24" customWidth="1"/>
    <col min="15107" max="15107" width="50.5703125" style="24" customWidth="1"/>
    <col min="15108" max="15108" width="12.140625" style="24" customWidth="1"/>
    <col min="15109" max="15109" width="6.5703125" style="24" bestFit="1" customWidth="1"/>
    <col min="15110" max="15110" width="9.5703125" style="24" bestFit="1" customWidth="1"/>
    <col min="15111" max="15111" width="5.7109375" style="24" bestFit="1" customWidth="1"/>
    <col min="15112" max="15112" width="11.7109375" style="24" customWidth="1"/>
    <col min="15113" max="15113" width="21.140625" style="24" customWidth="1"/>
    <col min="15114" max="15114" width="10.5703125" style="24" bestFit="1" customWidth="1"/>
    <col min="15115" max="15115" width="10.140625" style="24" customWidth="1"/>
    <col min="15116" max="15360" width="9.140625" style="24"/>
    <col min="15361" max="15361" width="4.5703125" style="24" customWidth="1"/>
    <col min="15362" max="15362" width="4" style="24" customWidth="1"/>
    <col min="15363" max="15363" width="50.5703125" style="24" customWidth="1"/>
    <col min="15364" max="15364" width="12.140625" style="24" customWidth="1"/>
    <col min="15365" max="15365" width="6.5703125" style="24" bestFit="1" customWidth="1"/>
    <col min="15366" max="15366" width="9.5703125" style="24" bestFit="1" customWidth="1"/>
    <col min="15367" max="15367" width="5.7109375" style="24" bestFit="1" customWidth="1"/>
    <col min="15368" max="15368" width="11.7109375" style="24" customWidth="1"/>
    <col min="15369" max="15369" width="21.140625" style="24" customWidth="1"/>
    <col min="15370" max="15370" width="10.5703125" style="24" bestFit="1" customWidth="1"/>
    <col min="15371" max="15371" width="10.140625" style="24" customWidth="1"/>
    <col min="15372" max="15616" width="9.140625" style="24"/>
    <col min="15617" max="15617" width="4.5703125" style="24" customWidth="1"/>
    <col min="15618" max="15618" width="4" style="24" customWidth="1"/>
    <col min="15619" max="15619" width="50.5703125" style="24" customWidth="1"/>
    <col min="15620" max="15620" width="12.140625" style="24" customWidth="1"/>
    <col min="15621" max="15621" width="6.5703125" style="24" bestFit="1" customWidth="1"/>
    <col min="15622" max="15622" width="9.5703125" style="24" bestFit="1" customWidth="1"/>
    <col min="15623" max="15623" width="5.7109375" style="24" bestFit="1" customWidth="1"/>
    <col min="15624" max="15624" width="11.7109375" style="24" customWidth="1"/>
    <col min="15625" max="15625" width="21.140625" style="24" customWidth="1"/>
    <col min="15626" max="15626" width="10.5703125" style="24" bestFit="1" customWidth="1"/>
    <col min="15627" max="15627" width="10.140625" style="24" customWidth="1"/>
    <col min="15628" max="15872" width="9.140625" style="24"/>
    <col min="15873" max="15873" width="4.5703125" style="24" customWidth="1"/>
    <col min="15874" max="15874" width="4" style="24" customWidth="1"/>
    <col min="15875" max="15875" width="50.5703125" style="24" customWidth="1"/>
    <col min="15876" max="15876" width="12.140625" style="24" customWidth="1"/>
    <col min="15877" max="15877" width="6.5703125" style="24" bestFit="1" customWidth="1"/>
    <col min="15878" max="15878" width="9.5703125" style="24" bestFit="1" customWidth="1"/>
    <col min="15879" max="15879" width="5.7109375" style="24" bestFit="1" customWidth="1"/>
    <col min="15880" max="15880" width="11.7109375" style="24" customWidth="1"/>
    <col min="15881" max="15881" width="21.140625" style="24" customWidth="1"/>
    <col min="15882" max="15882" width="10.5703125" style="24" bestFit="1" customWidth="1"/>
    <col min="15883" max="15883" width="10.140625" style="24" customWidth="1"/>
    <col min="15884" max="16128" width="9.140625" style="24"/>
    <col min="16129" max="16129" width="4.5703125" style="24" customWidth="1"/>
    <col min="16130" max="16130" width="4" style="24" customWidth="1"/>
    <col min="16131" max="16131" width="50.5703125" style="24" customWidth="1"/>
    <col min="16132" max="16132" width="12.140625" style="24" customWidth="1"/>
    <col min="16133" max="16133" width="6.5703125" style="24" bestFit="1" customWidth="1"/>
    <col min="16134" max="16134" width="9.5703125" style="24" bestFit="1" customWidth="1"/>
    <col min="16135" max="16135" width="5.7109375" style="24" bestFit="1" customWidth="1"/>
    <col min="16136" max="16136" width="11.7109375" style="24" customWidth="1"/>
    <col min="16137" max="16137" width="21.140625" style="24" customWidth="1"/>
    <col min="16138" max="16138" width="10.5703125" style="24" bestFit="1" customWidth="1"/>
    <col min="16139" max="16139" width="10.140625" style="24" customWidth="1"/>
    <col min="16140" max="16384" width="9.140625" style="24"/>
  </cols>
  <sheetData>
    <row r="1" spans="1:14" ht="18" x14ac:dyDescent="0.25">
      <c r="A1" s="31" t="s">
        <v>1969</v>
      </c>
      <c r="C1" s="1092" t="s">
        <v>1547</v>
      </c>
      <c r="D1" s="1092"/>
      <c r="E1" s="1092"/>
      <c r="F1" s="85"/>
      <c r="G1" s="85"/>
      <c r="H1" s="85"/>
      <c r="I1" s="85"/>
      <c r="J1" s="85"/>
    </row>
    <row r="2" spans="1:14" x14ac:dyDescent="0.2">
      <c r="A2" s="197"/>
      <c r="B2" s="198"/>
      <c r="C2" s="199"/>
      <c r="D2" s="199"/>
      <c r="E2" s="199"/>
      <c r="F2" s="199"/>
      <c r="G2" s="199"/>
      <c r="J2" s="200"/>
    </row>
    <row r="3" spans="1:14" ht="15" x14ac:dyDescent="0.25">
      <c r="B3" s="185"/>
      <c r="C3" s="1093" t="s">
        <v>1548</v>
      </c>
      <c r="D3" s="1093"/>
      <c r="E3" s="1093"/>
      <c r="F3" s="188"/>
      <c r="G3" s="188"/>
      <c r="H3" s="188"/>
    </row>
    <row r="4" spans="1:14" ht="15" x14ac:dyDescent="0.25">
      <c r="A4" s="185"/>
      <c r="B4" s="185"/>
      <c r="C4" s="185"/>
      <c r="D4" s="185"/>
      <c r="E4" s="185"/>
      <c r="F4" s="185"/>
      <c r="G4" s="185"/>
      <c r="H4" s="185"/>
    </row>
    <row r="5" spans="1:14" ht="18.75" customHeight="1" x14ac:dyDescent="0.25">
      <c r="A5" s="185"/>
      <c r="B5" s="185"/>
      <c r="C5" s="185"/>
      <c r="D5" s="185"/>
      <c r="E5" s="185"/>
      <c r="F5" s="185"/>
      <c r="G5" s="185"/>
      <c r="H5" s="938" t="s">
        <v>1968</v>
      </c>
    </row>
    <row r="6" spans="1:14" ht="27" customHeight="1" x14ac:dyDescent="0.2">
      <c r="A6" s="201" t="s">
        <v>0</v>
      </c>
      <c r="B6" s="1094" t="s">
        <v>1</v>
      </c>
      <c r="C6" s="1095"/>
      <c r="D6" s="201" t="s">
        <v>1169</v>
      </c>
      <c r="E6" s="202" t="s">
        <v>2</v>
      </c>
      <c r="F6" s="202" t="s">
        <v>4</v>
      </c>
      <c r="G6" s="202" t="s">
        <v>1467</v>
      </c>
      <c r="H6" s="202" t="s">
        <v>1189</v>
      </c>
    </row>
    <row r="7" spans="1:14" x14ac:dyDescent="0.2">
      <c r="A7" s="203">
        <v>1</v>
      </c>
      <c r="B7" s="1096">
        <v>2</v>
      </c>
      <c r="C7" s="1097"/>
      <c r="D7" s="203">
        <v>3</v>
      </c>
      <c r="E7" s="203">
        <v>4</v>
      </c>
      <c r="F7" s="203">
        <v>5</v>
      </c>
      <c r="G7" s="203">
        <v>6</v>
      </c>
      <c r="H7" s="203">
        <v>7</v>
      </c>
    </row>
    <row r="8" spans="1:14" ht="15" customHeight="1" x14ac:dyDescent="0.2">
      <c r="A8" s="1098">
        <v>1</v>
      </c>
      <c r="B8" s="202"/>
      <c r="C8" s="484" t="s">
        <v>1549</v>
      </c>
      <c r="D8" s="485"/>
      <c r="E8" s="485"/>
      <c r="F8" s="485"/>
      <c r="G8" s="485"/>
      <c r="H8" s="486"/>
    </row>
    <row r="9" spans="1:14" ht="15" customHeight="1" x14ac:dyDescent="0.2">
      <c r="A9" s="1099"/>
      <c r="B9" s="482">
        <v>1</v>
      </c>
      <c r="C9" s="487" t="s">
        <v>1550</v>
      </c>
      <c r="D9" s="482"/>
      <c r="E9" s="482" t="s">
        <v>1551</v>
      </c>
      <c r="F9" s="488" t="s">
        <v>32</v>
      </c>
      <c r="G9" s="482"/>
      <c r="H9" s="488"/>
    </row>
    <row r="10" spans="1:14" ht="55.5" customHeight="1" x14ac:dyDescent="0.2">
      <c r="A10" s="1099"/>
      <c r="B10" s="482">
        <v>2</v>
      </c>
      <c r="C10" s="489" t="s">
        <v>1583</v>
      </c>
      <c r="D10" s="482"/>
      <c r="E10" s="482" t="s">
        <v>9</v>
      </c>
      <c r="F10" s="488">
        <v>406</v>
      </c>
      <c r="G10" s="482">
        <v>32</v>
      </c>
      <c r="H10" s="488">
        <f>G10*F10</f>
        <v>12992</v>
      </c>
      <c r="I10" s="14"/>
      <c r="J10" s="186"/>
      <c r="K10" s="186"/>
      <c r="L10" s="186"/>
      <c r="M10" s="186"/>
      <c r="N10" s="186"/>
    </row>
    <row r="11" spans="1:14" ht="42" customHeight="1" x14ac:dyDescent="0.2">
      <c r="A11" s="1099"/>
      <c r="B11" s="482">
        <v>3</v>
      </c>
      <c r="C11" s="489" t="s">
        <v>1584</v>
      </c>
      <c r="D11" s="482"/>
      <c r="E11" s="482" t="s">
        <v>14</v>
      </c>
      <c r="F11" s="488">
        <v>35276</v>
      </c>
      <c r="G11" s="482">
        <v>1</v>
      </c>
      <c r="H11" s="488">
        <f>G11*F11</f>
        <v>35276</v>
      </c>
      <c r="I11" s="14"/>
      <c r="J11" s="179"/>
      <c r="K11" s="179"/>
      <c r="L11" s="179"/>
      <c r="M11" s="179"/>
      <c r="N11" s="179"/>
    </row>
    <row r="12" spans="1:14" ht="15" customHeight="1" x14ac:dyDescent="0.2">
      <c r="A12" s="1100"/>
      <c r="B12" s="202">
        <v>4</v>
      </c>
      <c r="C12" s="490" t="s">
        <v>1552</v>
      </c>
      <c r="D12" s="202"/>
      <c r="E12" s="202"/>
      <c r="F12" s="202"/>
      <c r="G12" s="202"/>
      <c r="H12" s="491">
        <f>SUM(H10:H11)</f>
        <v>48268</v>
      </c>
    </row>
    <row r="13" spans="1:14" ht="15" customHeight="1" x14ac:dyDescent="0.2">
      <c r="A13" s="1098">
        <v>2</v>
      </c>
      <c r="B13" s="202"/>
      <c r="C13" s="492" t="s">
        <v>1553</v>
      </c>
      <c r="D13" s="484"/>
      <c r="E13" s="485"/>
      <c r="F13" s="485"/>
      <c r="G13" s="485"/>
      <c r="H13" s="486"/>
    </row>
    <row r="14" spans="1:14" ht="15" customHeight="1" x14ac:dyDescent="0.2">
      <c r="A14" s="1099"/>
      <c r="B14" s="482">
        <v>1</v>
      </c>
      <c r="C14" s="487" t="s">
        <v>1554</v>
      </c>
      <c r="D14" s="493">
        <v>7132220091</v>
      </c>
      <c r="E14" s="482" t="s">
        <v>6</v>
      </c>
      <c r="F14" s="488">
        <f>VLOOKUP(D14,'SOR RATE 2025-26'!A:D,4,0)</f>
        <v>1348793.61</v>
      </c>
      <c r="G14" s="482">
        <v>1</v>
      </c>
      <c r="H14" s="488">
        <f>G14*F14</f>
        <v>1348793.61</v>
      </c>
    </row>
    <row r="15" spans="1:14" ht="15" customHeight="1" x14ac:dyDescent="0.2">
      <c r="A15" s="1099"/>
      <c r="B15" s="482">
        <v>2</v>
      </c>
      <c r="C15" s="487" t="s">
        <v>1579</v>
      </c>
      <c r="D15" s="493">
        <v>7130800033</v>
      </c>
      <c r="E15" s="482" t="s">
        <v>6</v>
      </c>
      <c r="F15" s="488">
        <f>VLOOKUP(D15,'SOR RATE 2025-26'!A:D,4,0)</f>
        <v>4613.6900000000005</v>
      </c>
      <c r="G15" s="482">
        <v>2</v>
      </c>
      <c r="H15" s="488">
        <f>G15*F15</f>
        <v>9227.380000000001</v>
      </c>
    </row>
    <row r="16" spans="1:14" ht="15" customHeight="1" x14ac:dyDescent="0.2">
      <c r="A16" s="1099"/>
      <c r="B16" s="1101">
        <v>3</v>
      </c>
      <c r="C16" s="487" t="s">
        <v>1555</v>
      </c>
      <c r="D16" s="493">
        <v>7130810595</v>
      </c>
      <c r="E16" s="482" t="s">
        <v>6</v>
      </c>
      <c r="F16" s="488">
        <f>VLOOKUP(D16,'SOR RATE 2025-26'!A:D,4,0)</f>
        <v>2767.5</v>
      </c>
      <c r="G16" s="482">
        <v>2</v>
      </c>
      <c r="H16" s="488">
        <f>G16*F16</f>
        <v>5535</v>
      </c>
    </row>
    <row r="17" spans="1:9" ht="15" customHeight="1" x14ac:dyDescent="0.2">
      <c r="A17" s="1099"/>
      <c r="B17" s="1102"/>
      <c r="C17" s="494" t="s">
        <v>1556</v>
      </c>
      <c r="D17" s="493">
        <v>7130810361</v>
      </c>
      <c r="E17" s="482" t="s">
        <v>7</v>
      </c>
      <c r="F17" s="488">
        <f>VLOOKUP(D17,'SOR RATE 2025-26'!A:D,4,0)</f>
        <v>355.96</v>
      </c>
      <c r="G17" s="482">
        <v>2</v>
      </c>
      <c r="H17" s="488">
        <f>G17*F17</f>
        <v>711.92</v>
      </c>
    </row>
    <row r="18" spans="1:9" ht="15" customHeight="1" x14ac:dyDescent="0.2">
      <c r="A18" s="1099"/>
      <c r="B18" s="482">
        <v>4</v>
      </c>
      <c r="C18" s="487" t="s">
        <v>1557</v>
      </c>
      <c r="D18" s="493">
        <v>7130810676</v>
      </c>
      <c r="E18" s="482" t="s">
        <v>6</v>
      </c>
      <c r="F18" s="488">
        <f>VLOOKUP(D18,'SOR RATE 2025-26'!A:D,4,0)</f>
        <v>460.46</v>
      </c>
      <c r="G18" s="482">
        <v>5</v>
      </c>
      <c r="H18" s="488">
        <f>G18*F18</f>
        <v>2302.2999999999997</v>
      </c>
    </row>
    <row r="19" spans="1:9" ht="15" customHeight="1" x14ac:dyDescent="0.2">
      <c r="A19" s="1099"/>
      <c r="B19" s="482">
        <v>5</v>
      </c>
      <c r="C19" s="487" t="s">
        <v>724</v>
      </c>
      <c r="D19" s="493">
        <v>7131930321</v>
      </c>
      <c r="E19" s="482" t="s">
        <v>14</v>
      </c>
      <c r="F19" s="488">
        <f>VLOOKUP(D19,'SOR RATE 2025-26'!A:D,4,0)</f>
        <v>22318.6</v>
      </c>
      <c r="G19" s="482">
        <v>1</v>
      </c>
      <c r="H19" s="488">
        <f t="shared" ref="H19:H27" si="0">G19*F19</f>
        <v>22318.6</v>
      </c>
    </row>
    <row r="20" spans="1:9" ht="15" customHeight="1" x14ac:dyDescent="0.2">
      <c r="A20" s="1099"/>
      <c r="B20" s="482">
        <v>6</v>
      </c>
      <c r="C20" s="487" t="s">
        <v>1558</v>
      </c>
      <c r="D20" s="493">
        <v>7131930415</v>
      </c>
      <c r="E20" s="482" t="s">
        <v>14</v>
      </c>
      <c r="F20" s="488">
        <f>VLOOKUP(D20,'SOR RATE 2025-26'!A:D,4,0)</f>
        <v>3160.34</v>
      </c>
      <c r="G20" s="482">
        <v>3</v>
      </c>
      <c r="H20" s="488">
        <f t="shared" si="0"/>
        <v>9481.02</v>
      </c>
    </row>
    <row r="21" spans="1:9" ht="15" customHeight="1" x14ac:dyDescent="0.2">
      <c r="A21" s="1099"/>
      <c r="B21" s="482">
        <v>7</v>
      </c>
      <c r="C21" s="495" t="s">
        <v>1428</v>
      </c>
      <c r="D21" s="493">
        <v>7130840021</v>
      </c>
      <c r="E21" s="482" t="s">
        <v>14</v>
      </c>
      <c r="F21" s="488">
        <f>VLOOKUP(D21,'SOR RATE 2025-26'!A:D,4,0)</f>
        <v>4094.6</v>
      </c>
      <c r="G21" s="482">
        <v>3</v>
      </c>
      <c r="H21" s="488">
        <f t="shared" si="0"/>
        <v>12283.8</v>
      </c>
      <c r="I21" s="187"/>
    </row>
    <row r="22" spans="1:9" ht="15" customHeight="1" x14ac:dyDescent="0.2">
      <c r="A22" s="1099"/>
      <c r="B22" s="482">
        <v>8</v>
      </c>
      <c r="C22" s="487" t="s">
        <v>1290</v>
      </c>
      <c r="D22" s="493">
        <v>7130820009</v>
      </c>
      <c r="E22" s="482" t="s">
        <v>14</v>
      </c>
      <c r="F22" s="488">
        <f>VLOOKUP(D22,'SOR RATE 2025-26'!A:D,4,0)</f>
        <v>296.99</v>
      </c>
      <c r="G22" s="482">
        <v>9</v>
      </c>
      <c r="H22" s="488">
        <f t="shared" si="0"/>
        <v>2672.91</v>
      </c>
    </row>
    <row r="23" spans="1:9" ht="26.25" customHeight="1" x14ac:dyDescent="0.2">
      <c r="A23" s="1099"/>
      <c r="B23" s="496">
        <v>9</v>
      </c>
      <c r="C23" s="497" t="s">
        <v>1559</v>
      </c>
      <c r="D23" s="482">
        <v>7130810684</v>
      </c>
      <c r="E23" s="496" t="s">
        <v>6</v>
      </c>
      <c r="F23" s="488">
        <f>VLOOKUP(D23,'SOR RATE 2025-26'!A:D,4,0)</f>
        <v>10036.34</v>
      </c>
      <c r="G23" s="496">
        <v>2</v>
      </c>
      <c r="H23" s="488">
        <f t="shared" si="0"/>
        <v>20072.68</v>
      </c>
      <c r="I23" s="187"/>
    </row>
    <row r="24" spans="1:9" ht="15" customHeight="1" x14ac:dyDescent="0.2">
      <c r="A24" s="1099"/>
      <c r="B24" s="482">
        <v>10</v>
      </c>
      <c r="C24" s="487" t="s">
        <v>1560</v>
      </c>
      <c r="D24" s="493">
        <v>7130800012</v>
      </c>
      <c r="E24" s="482" t="s">
        <v>6</v>
      </c>
      <c r="F24" s="488">
        <f>VLOOKUP(D24,'SOR RATE 2025-26'!A:D,4,0)</f>
        <v>2371.1800000000044</v>
      </c>
      <c r="G24" s="482">
        <v>8</v>
      </c>
      <c r="H24" s="488">
        <f t="shared" si="0"/>
        <v>18969.440000000035</v>
      </c>
    </row>
    <row r="25" spans="1:9" ht="15" customHeight="1" x14ac:dyDescent="0.2">
      <c r="A25" s="1099"/>
      <c r="B25" s="482">
        <v>11</v>
      </c>
      <c r="C25" s="487" t="s">
        <v>1561</v>
      </c>
      <c r="D25" s="493">
        <v>7130810684</v>
      </c>
      <c r="E25" s="482" t="s">
        <v>6</v>
      </c>
      <c r="F25" s="488">
        <f>VLOOKUP(D25,'SOR RATE 2025-26'!A:D,4,0)</f>
        <v>10036.34</v>
      </c>
      <c r="G25" s="482">
        <v>16</v>
      </c>
      <c r="H25" s="488">
        <f t="shared" si="0"/>
        <v>160581.44</v>
      </c>
    </row>
    <row r="26" spans="1:9" ht="15" customHeight="1" x14ac:dyDescent="0.2">
      <c r="A26" s="1099"/>
      <c r="B26" s="482">
        <v>12</v>
      </c>
      <c r="C26" s="487" t="s">
        <v>1562</v>
      </c>
      <c r="D26" s="493">
        <v>7131930221</v>
      </c>
      <c r="E26" s="482" t="s">
        <v>14</v>
      </c>
      <c r="F26" s="488">
        <f>VLOOKUP(D26,'SOR RATE 2025-26'!A:D,4,0)</f>
        <v>10052.16</v>
      </c>
      <c r="G26" s="482">
        <v>3</v>
      </c>
      <c r="H26" s="488">
        <f t="shared" si="0"/>
        <v>30156.48</v>
      </c>
    </row>
    <row r="27" spans="1:9" ht="15" customHeight="1" x14ac:dyDescent="0.2">
      <c r="A27" s="1099"/>
      <c r="B27" s="482">
        <v>13</v>
      </c>
      <c r="C27" s="487" t="s">
        <v>503</v>
      </c>
      <c r="D27" s="493">
        <v>7130840029</v>
      </c>
      <c r="E27" s="482" t="s">
        <v>14</v>
      </c>
      <c r="F27" s="488">
        <f>VLOOKUP(D27,'SOR RATE 2025-26'!A:D,4,0)</f>
        <v>316.74</v>
      </c>
      <c r="G27" s="482">
        <v>3</v>
      </c>
      <c r="H27" s="488">
        <f t="shared" si="0"/>
        <v>950.22</v>
      </c>
    </row>
    <row r="28" spans="1:9" ht="15" customHeight="1" x14ac:dyDescent="0.2">
      <c r="A28" s="1099"/>
      <c r="B28" s="1101">
        <v>14</v>
      </c>
      <c r="C28" s="492" t="s">
        <v>1563</v>
      </c>
      <c r="D28" s="493"/>
      <c r="E28" s="482" t="s">
        <v>17</v>
      </c>
      <c r="F28" s="488"/>
      <c r="G28" s="202">
        <v>21</v>
      </c>
      <c r="H28" s="488"/>
    </row>
    <row r="29" spans="1:9" ht="15" customHeight="1" x14ac:dyDescent="0.2">
      <c r="A29" s="1099"/>
      <c r="B29" s="1103"/>
      <c r="C29" s="487" t="s">
        <v>1564</v>
      </c>
      <c r="D29" s="493">
        <v>7130820010</v>
      </c>
      <c r="E29" s="482" t="s">
        <v>6</v>
      </c>
      <c r="F29" s="488">
        <f>VLOOKUP(D29,'SOR RATE 2025-26'!A:D,4,0)</f>
        <v>122.72</v>
      </c>
      <c r="G29" s="482">
        <v>21</v>
      </c>
      <c r="H29" s="488">
        <f t="shared" ref="H29:H35" si="1">G29*F29</f>
        <v>2577.12</v>
      </c>
    </row>
    <row r="30" spans="1:9" ht="15" customHeight="1" x14ac:dyDescent="0.2">
      <c r="A30" s="1099"/>
      <c r="B30" s="1102"/>
      <c r="C30" s="487" t="s">
        <v>1565</v>
      </c>
      <c r="D30" s="493">
        <v>7130820241</v>
      </c>
      <c r="E30" s="482" t="s">
        <v>6</v>
      </c>
      <c r="F30" s="488">
        <f>VLOOKUP(D30,'SOR RATE 2025-26'!A:D,4,0)</f>
        <v>158.71</v>
      </c>
      <c r="G30" s="482">
        <v>21</v>
      </c>
      <c r="H30" s="488">
        <f t="shared" si="1"/>
        <v>3332.9100000000003</v>
      </c>
    </row>
    <row r="31" spans="1:9" ht="15" customHeight="1" x14ac:dyDescent="0.2">
      <c r="A31" s="1099"/>
      <c r="B31" s="482">
        <v>15</v>
      </c>
      <c r="C31" s="487" t="s">
        <v>1566</v>
      </c>
      <c r="D31" s="493">
        <v>7130830060</v>
      </c>
      <c r="E31" s="482" t="s">
        <v>42</v>
      </c>
      <c r="F31" s="488">
        <f>VLOOKUP(D31,'SOR RATE 2025-26'!A:D,4,0)/1000</f>
        <v>80.886420000000001</v>
      </c>
      <c r="G31" s="482">
        <v>20</v>
      </c>
      <c r="H31" s="488">
        <f>G31*F31</f>
        <v>1617.7284</v>
      </c>
    </row>
    <row r="32" spans="1:9" ht="15" customHeight="1" x14ac:dyDescent="0.2">
      <c r="A32" s="1099"/>
      <c r="B32" s="482">
        <v>16</v>
      </c>
      <c r="C32" s="487" t="s">
        <v>1567</v>
      </c>
      <c r="D32" s="493">
        <v>7130830586</v>
      </c>
      <c r="E32" s="482" t="s">
        <v>6</v>
      </c>
      <c r="F32" s="488">
        <f>VLOOKUP(D32,'SOR RATE 2025-26'!A:D,4,0)</f>
        <v>287.88</v>
      </c>
      <c r="G32" s="482">
        <v>27</v>
      </c>
      <c r="H32" s="488">
        <f t="shared" si="1"/>
        <v>7772.76</v>
      </c>
    </row>
    <row r="33" spans="1:12" ht="15" customHeight="1" x14ac:dyDescent="0.2">
      <c r="A33" s="1099"/>
      <c r="B33" s="482">
        <v>17</v>
      </c>
      <c r="C33" s="487" t="s">
        <v>1568</v>
      </c>
      <c r="D33" s="493">
        <v>7130830052</v>
      </c>
      <c r="E33" s="482" t="s">
        <v>6</v>
      </c>
      <c r="F33" s="488">
        <f>VLOOKUP(D33,'SOR RATE 2025-26'!A:D,4,0)</f>
        <v>948.81</v>
      </c>
      <c r="G33" s="482">
        <v>12</v>
      </c>
      <c r="H33" s="488">
        <f t="shared" si="1"/>
        <v>11385.72</v>
      </c>
    </row>
    <row r="34" spans="1:12" ht="15" customHeight="1" x14ac:dyDescent="0.2">
      <c r="A34" s="1099"/>
      <c r="B34" s="493">
        <v>18</v>
      </c>
      <c r="C34" s="497" t="s">
        <v>11</v>
      </c>
      <c r="D34" s="496">
        <v>7130211158</v>
      </c>
      <c r="E34" s="496" t="s">
        <v>12</v>
      </c>
      <c r="F34" s="488">
        <f>VLOOKUP(D34,'SOR RATE 2025-26'!A:D,4,0)</f>
        <v>184.42</v>
      </c>
      <c r="G34" s="482">
        <v>5</v>
      </c>
      <c r="H34" s="488">
        <f t="shared" si="1"/>
        <v>922.09999999999991</v>
      </c>
      <c r="I34" s="28"/>
    </row>
    <row r="35" spans="1:12" ht="15" customHeight="1" x14ac:dyDescent="0.2">
      <c r="A35" s="1099"/>
      <c r="B35" s="493">
        <v>19</v>
      </c>
      <c r="C35" s="497" t="s">
        <v>13</v>
      </c>
      <c r="D35" s="496">
        <v>7130210809</v>
      </c>
      <c r="E35" s="496" t="s">
        <v>12</v>
      </c>
      <c r="F35" s="488">
        <f>VLOOKUP(D35,'SOR RATE 2025-26'!A:D,4,0)</f>
        <v>412.07</v>
      </c>
      <c r="G35" s="482">
        <v>5</v>
      </c>
      <c r="H35" s="488">
        <f t="shared" si="1"/>
        <v>2060.35</v>
      </c>
      <c r="I35" s="28"/>
    </row>
    <row r="36" spans="1:12" ht="15" customHeight="1" x14ac:dyDescent="0.2">
      <c r="A36" s="1099"/>
      <c r="B36" s="1101">
        <v>20</v>
      </c>
      <c r="C36" s="492" t="s">
        <v>1409</v>
      </c>
      <c r="D36" s="493"/>
      <c r="E36" s="482" t="s">
        <v>10</v>
      </c>
      <c r="F36" s="488"/>
      <c r="G36" s="202">
        <f>SUM(G37:G42)</f>
        <v>125</v>
      </c>
      <c r="H36" s="488"/>
    </row>
    <row r="37" spans="1:12" ht="15" customHeight="1" x14ac:dyDescent="0.2">
      <c r="A37" s="1099"/>
      <c r="B37" s="1103"/>
      <c r="C37" s="495" t="s">
        <v>1410</v>
      </c>
      <c r="D37" s="493">
        <v>7130620609</v>
      </c>
      <c r="E37" s="482" t="s">
        <v>10</v>
      </c>
      <c r="F37" s="488">
        <f>VLOOKUP(D37,'SOR RATE 2025-26'!A:D,4,0)</f>
        <v>87.55</v>
      </c>
      <c r="G37" s="482">
        <v>2</v>
      </c>
      <c r="H37" s="488">
        <f>G37*F37</f>
        <v>175.1</v>
      </c>
    </row>
    <row r="38" spans="1:12" ht="15" customHeight="1" x14ac:dyDescent="0.2">
      <c r="A38" s="1099"/>
      <c r="B38" s="1103"/>
      <c r="C38" s="495" t="s">
        <v>1411</v>
      </c>
      <c r="D38" s="493">
        <v>7130620614</v>
      </c>
      <c r="E38" s="482" t="s">
        <v>10</v>
      </c>
      <c r="F38" s="488">
        <f>VLOOKUP(D38,'SOR RATE 2025-26'!A:D,4,0)</f>
        <v>86.09</v>
      </c>
      <c r="G38" s="482">
        <v>2</v>
      </c>
      <c r="H38" s="488">
        <f>G38*F38</f>
        <v>172.18</v>
      </c>
    </row>
    <row r="39" spans="1:12" ht="15" customHeight="1" x14ac:dyDescent="0.2">
      <c r="A39" s="1099"/>
      <c r="B39" s="1103"/>
      <c r="C39" s="495" t="s">
        <v>1412</v>
      </c>
      <c r="D39" s="493">
        <v>7130620619</v>
      </c>
      <c r="E39" s="482" t="s">
        <v>10</v>
      </c>
      <c r="F39" s="488">
        <f>VLOOKUP(D39,'SOR RATE 2025-26'!A:D,4,0)</f>
        <v>86.09</v>
      </c>
      <c r="G39" s="482">
        <v>25</v>
      </c>
      <c r="H39" s="488">
        <f t="shared" ref="H39:H41" si="2">G39*F39</f>
        <v>2152.25</v>
      </c>
    </row>
    <row r="40" spans="1:12" ht="15" customHeight="1" x14ac:dyDescent="0.2">
      <c r="A40" s="1099"/>
      <c r="B40" s="1103"/>
      <c r="C40" s="495" t="s">
        <v>1413</v>
      </c>
      <c r="D40" s="493">
        <v>7130620627</v>
      </c>
      <c r="E40" s="482" t="s">
        <v>10</v>
      </c>
      <c r="F40" s="488">
        <f>VLOOKUP(D40,'SOR RATE 2025-26'!A:D,4,0)</f>
        <v>84.63</v>
      </c>
      <c r="G40" s="482">
        <v>40</v>
      </c>
      <c r="H40" s="488">
        <f t="shared" si="2"/>
        <v>3385.2</v>
      </c>
    </row>
    <row r="41" spans="1:12" ht="15" customHeight="1" x14ac:dyDescent="0.2">
      <c r="A41" s="1099"/>
      <c r="B41" s="1103"/>
      <c r="C41" s="495" t="s">
        <v>1414</v>
      </c>
      <c r="D41" s="493">
        <v>7130620631</v>
      </c>
      <c r="E41" s="482" t="s">
        <v>10</v>
      </c>
      <c r="F41" s="488">
        <f>VLOOKUP(D41,'SOR RATE 2025-26'!A:D,4,0)</f>
        <v>84.63</v>
      </c>
      <c r="G41" s="482">
        <v>50</v>
      </c>
      <c r="H41" s="488">
        <f t="shared" si="2"/>
        <v>4231.5</v>
      </c>
    </row>
    <row r="42" spans="1:12" ht="15" customHeight="1" x14ac:dyDescent="0.2">
      <c r="A42" s="1099"/>
      <c r="B42" s="1102"/>
      <c r="C42" s="495" t="s">
        <v>1415</v>
      </c>
      <c r="D42" s="493">
        <v>7130620637</v>
      </c>
      <c r="E42" s="482" t="s">
        <v>10</v>
      </c>
      <c r="F42" s="488">
        <f>VLOOKUP(D42,'SOR RATE 2025-26'!A:D,4,0)</f>
        <v>84.63</v>
      </c>
      <c r="G42" s="482">
        <v>6</v>
      </c>
      <c r="H42" s="488">
        <f>G42*F42</f>
        <v>507.78</v>
      </c>
    </row>
    <row r="43" spans="1:12" x14ac:dyDescent="0.2">
      <c r="A43" s="1099"/>
      <c r="B43" s="482">
        <v>21</v>
      </c>
      <c r="C43" s="487" t="s">
        <v>1569</v>
      </c>
      <c r="D43" s="493">
        <v>7130600173</v>
      </c>
      <c r="E43" s="482" t="s">
        <v>10</v>
      </c>
      <c r="F43" s="488">
        <f>VLOOKUP(D43,'SOR RATE 2025-26'!A:D,4,0)/1000</f>
        <v>52.251059999999995</v>
      </c>
      <c r="G43" s="482">
        <v>100</v>
      </c>
      <c r="H43" s="488">
        <f>G43*F43</f>
        <v>5225.1059999999998</v>
      </c>
    </row>
    <row r="44" spans="1:12" x14ac:dyDescent="0.2">
      <c r="A44" s="1099"/>
      <c r="B44" s="1104">
        <v>22</v>
      </c>
      <c r="C44" s="492" t="s">
        <v>1570</v>
      </c>
      <c r="D44" s="482"/>
      <c r="E44" s="482"/>
      <c r="F44" s="488"/>
      <c r="G44" s="482"/>
      <c r="H44" s="488"/>
    </row>
    <row r="45" spans="1:12" s="943" customFormat="1" ht="38.25" x14ac:dyDescent="0.2">
      <c r="A45" s="1099"/>
      <c r="B45" s="1105"/>
      <c r="C45" s="939" t="s">
        <v>1571</v>
      </c>
      <c r="D45" s="940">
        <v>7130642039</v>
      </c>
      <c r="E45" s="941" t="s">
        <v>6</v>
      </c>
      <c r="F45" s="942">
        <f>VLOOKUP(D45,'SOR RATE 2025-26'!A:D,4,0)</f>
        <v>902.45</v>
      </c>
      <c r="G45" s="941">
        <v>12</v>
      </c>
      <c r="H45" s="488">
        <f t="shared" ref="H45:H50" si="3">G45*F45</f>
        <v>10829.400000000001</v>
      </c>
    </row>
    <row r="46" spans="1:12" s="943" customFormat="1" x14ac:dyDescent="0.2">
      <c r="A46" s="1099"/>
      <c r="B46" s="1105"/>
      <c r="C46" s="944" t="s">
        <v>1572</v>
      </c>
      <c r="D46" s="940">
        <v>7130600173</v>
      </c>
      <c r="E46" s="941" t="s">
        <v>10</v>
      </c>
      <c r="F46" s="942">
        <f>VLOOKUP(D46,'SOR RATE 2025-26'!A:D,4,0)/1000</f>
        <v>52.251059999999995</v>
      </c>
      <c r="G46" s="941">
        <v>60</v>
      </c>
      <c r="H46" s="942">
        <f t="shared" si="3"/>
        <v>3135.0635999999995</v>
      </c>
      <c r="J46" s="945"/>
      <c r="K46" s="945"/>
      <c r="L46" s="945"/>
    </row>
    <row r="47" spans="1:12" s="943" customFormat="1" x14ac:dyDescent="0.2">
      <c r="A47" s="1099"/>
      <c r="B47" s="1105"/>
      <c r="C47" s="946" t="s">
        <v>1573</v>
      </c>
      <c r="D47" s="940">
        <v>7130870043</v>
      </c>
      <c r="E47" s="941" t="s">
        <v>10</v>
      </c>
      <c r="F47" s="942">
        <f>VLOOKUP(D47,'SOR RATE 2025-26'!A:D,4,0)/1000</f>
        <v>71.584320000000005</v>
      </c>
      <c r="G47" s="941">
        <v>10</v>
      </c>
      <c r="H47" s="942">
        <f t="shared" si="3"/>
        <v>715.84320000000002</v>
      </c>
    </row>
    <row r="48" spans="1:12" s="943" customFormat="1" x14ac:dyDescent="0.2">
      <c r="A48" s="1099"/>
      <c r="B48" s="1105"/>
      <c r="C48" s="944" t="s">
        <v>1574</v>
      </c>
      <c r="D48" s="940">
        <v>7130620133</v>
      </c>
      <c r="E48" s="941" t="s">
        <v>10</v>
      </c>
      <c r="F48" s="942">
        <f>VLOOKUP(D48,'SOR RATE 2025-26'!A:D,4,0)</f>
        <v>121.12</v>
      </c>
      <c r="G48" s="941">
        <v>5</v>
      </c>
      <c r="H48" s="942">
        <f t="shared" si="3"/>
        <v>605.6</v>
      </c>
    </row>
    <row r="49" spans="1:16" s="943" customFormat="1" x14ac:dyDescent="0.2">
      <c r="A49" s="1099"/>
      <c r="B49" s="1105"/>
      <c r="C49" s="947" t="s">
        <v>1575</v>
      </c>
      <c r="D49" s="941">
        <v>7130620140</v>
      </c>
      <c r="E49" s="941" t="s">
        <v>10</v>
      </c>
      <c r="F49" s="942">
        <f>VLOOKUP(D49,'SOR RATE 2025-26'!A:D,4,0)</f>
        <v>121.12</v>
      </c>
      <c r="G49" s="941">
        <v>4</v>
      </c>
      <c r="H49" s="942">
        <f t="shared" si="3"/>
        <v>484.48</v>
      </c>
      <c r="J49" s="948"/>
      <c r="K49" s="948"/>
      <c r="L49" s="948"/>
    </row>
    <row r="50" spans="1:16" s="943" customFormat="1" x14ac:dyDescent="0.2">
      <c r="A50" s="1099"/>
      <c r="B50" s="1106"/>
      <c r="C50" s="944" t="s">
        <v>1576</v>
      </c>
      <c r="D50" s="940">
        <v>7130622922</v>
      </c>
      <c r="E50" s="941" t="s">
        <v>10</v>
      </c>
      <c r="F50" s="942">
        <f>VLOOKUP(D50,'SOR RATE 2025-26'!A:D,4,0)</f>
        <v>158.44</v>
      </c>
      <c r="G50" s="941">
        <v>1</v>
      </c>
      <c r="H50" s="942">
        <f t="shared" si="3"/>
        <v>158.44</v>
      </c>
    </row>
    <row r="51" spans="1:16" ht="15" customHeight="1" x14ac:dyDescent="0.2">
      <c r="A51" s="1100"/>
      <c r="B51" s="202">
        <v>23</v>
      </c>
      <c r="C51" s="492" t="s">
        <v>1585</v>
      </c>
      <c r="D51" s="202"/>
      <c r="E51" s="202"/>
      <c r="F51" s="202"/>
      <c r="G51" s="202"/>
      <c r="H51" s="491">
        <f>SUM(H14:H50)</f>
        <v>1705503.4311999998</v>
      </c>
    </row>
    <row r="52" spans="1:16" ht="27" customHeight="1" x14ac:dyDescent="0.2">
      <c r="A52" s="498">
        <v>3</v>
      </c>
      <c r="B52" s="202"/>
      <c r="C52" s="499" t="s">
        <v>1586</v>
      </c>
      <c r="D52" s="202"/>
      <c r="E52" s="202"/>
      <c r="F52" s="202"/>
      <c r="G52" s="202"/>
      <c r="H52" s="491">
        <f>H51/1.18</f>
        <v>1445341.8908474576</v>
      </c>
      <c r="I52" s="26"/>
    </row>
    <row r="53" spans="1:16" ht="30" customHeight="1" x14ac:dyDescent="0.2">
      <c r="A53" s="500">
        <v>4</v>
      </c>
      <c r="B53" s="482"/>
      <c r="C53" s="501" t="s">
        <v>1873</v>
      </c>
      <c r="D53" s="482"/>
      <c r="E53" s="482"/>
      <c r="F53" s="482">
        <v>7.4999999999999997E-2</v>
      </c>
      <c r="G53" s="482"/>
      <c r="H53" s="488">
        <f>H52*F53</f>
        <v>108400.64181355931</v>
      </c>
      <c r="I53" s="27"/>
      <c r="J53" s="26"/>
    </row>
    <row r="54" spans="1:16" s="943" customFormat="1" x14ac:dyDescent="0.2">
      <c r="A54" s="949">
        <v>5</v>
      </c>
      <c r="B54" s="941"/>
      <c r="C54" s="946" t="s">
        <v>1577</v>
      </c>
      <c r="D54" s="941"/>
      <c r="E54" s="941" t="s">
        <v>6</v>
      </c>
      <c r="F54" s="942">
        <f>3782.84*1.029</f>
        <v>3892.5423599999999</v>
      </c>
      <c r="G54" s="941">
        <v>1</v>
      </c>
      <c r="H54" s="942">
        <f>F54*G54</f>
        <v>3892.5423599999999</v>
      </c>
      <c r="I54" s="950"/>
      <c r="L54" s="951"/>
      <c r="M54" s="945"/>
    </row>
    <row r="55" spans="1:16" ht="15" customHeight="1" x14ac:dyDescent="0.2">
      <c r="A55" s="482">
        <v>6</v>
      </c>
      <c r="B55" s="482"/>
      <c r="C55" s="497" t="s">
        <v>1578</v>
      </c>
      <c r="D55" s="482"/>
      <c r="E55" s="482"/>
      <c r="F55" s="488"/>
      <c r="G55" s="482"/>
      <c r="H55" s="488">
        <v>134086.51</v>
      </c>
      <c r="I55" s="205"/>
      <c r="J55" s="186"/>
      <c r="K55" s="186"/>
      <c r="L55" s="505"/>
      <c r="M55" s="506"/>
    </row>
    <row r="56" spans="1:16" ht="26.25" customHeight="1" x14ac:dyDescent="0.2">
      <c r="A56" s="500">
        <v>7</v>
      </c>
      <c r="B56" s="202" t="s">
        <v>1763</v>
      </c>
      <c r="C56" s="682" t="s">
        <v>1756</v>
      </c>
      <c r="D56" s="482"/>
      <c r="E56" s="482"/>
      <c r="F56" s="482"/>
      <c r="G56" s="482"/>
      <c r="H56" s="488"/>
      <c r="I56" s="39"/>
      <c r="J56" s="207"/>
      <c r="K56" s="25"/>
      <c r="L56" s="505"/>
      <c r="M56" s="183"/>
      <c r="N56" s="207"/>
      <c r="O56" s="207"/>
      <c r="P56" s="207"/>
    </row>
    <row r="57" spans="1:16" ht="27.75" customHeight="1" x14ac:dyDescent="0.2">
      <c r="A57" s="500"/>
      <c r="B57" s="360" t="s">
        <v>1171</v>
      </c>
      <c r="C57" s="740" t="s">
        <v>1792</v>
      </c>
      <c r="D57" s="482"/>
      <c r="E57" s="482"/>
      <c r="F57" s="482">
        <v>0.01</v>
      </c>
      <c r="G57" s="482"/>
      <c r="H57" s="488">
        <f>(H14/1.18)*F57</f>
        <v>11430.4543220339</v>
      </c>
      <c r="I57" s="14"/>
      <c r="J57" s="207"/>
      <c r="K57" s="25"/>
      <c r="L57" s="505"/>
      <c r="M57" s="183"/>
      <c r="N57" s="207"/>
      <c r="O57" s="207"/>
      <c r="P57" s="207"/>
    </row>
    <row r="58" spans="1:16" ht="32.25" customHeight="1" x14ac:dyDescent="0.2">
      <c r="A58" s="500"/>
      <c r="B58" s="216" t="s">
        <v>1779</v>
      </c>
      <c r="C58" s="683" t="s">
        <v>1778</v>
      </c>
      <c r="D58" s="482"/>
      <c r="E58" s="482"/>
      <c r="F58" s="482"/>
      <c r="G58" s="482"/>
      <c r="H58" s="488"/>
      <c r="I58" s="39"/>
      <c r="J58" s="207"/>
      <c r="K58" s="25"/>
      <c r="L58" s="505"/>
      <c r="M58" s="183"/>
      <c r="N58" s="207"/>
      <c r="O58" s="207"/>
      <c r="P58" s="207"/>
    </row>
    <row r="59" spans="1:16" ht="39" customHeight="1" x14ac:dyDescent="0.2">
      <c r="A59" s="500"/>
      <c r="B59" s="360" t="s">
        <v>1171</v>
      </c>
      <c r="C59" s="742" t="s">
        <v>1793</v>
      </c>
      <c r="D59" s="482"/>
      <c r="E59" s="482"/>
      <c r="F59" s="482">
        <v>0.02</v>
      </c>
      <c r="G59" s="482"/>
      <c r="H59" s="488">
        <f>((H51-H14)/1.18)*F59</f>
        <v>6045.9291728813505</v>
      </c>
      <c r="I59" s="14"/>
      <c r="J59" s="207"/>
      <c r="K59" s="25"/>
      <c r="L59" s="505"/>
      <c r="M59" s="183"/>
      <c r="N59" s="207"/>
      <c r="O59" s="207"/>
      <c r="P59" s="207"/>
    </row>
    <row r="60" spans="1:16" ht="38.25" customHeight="1" x14ac:dyDescent="0.2">
      <c r="A60" s="500">
        <v>8</v>
      </c>
      <c r="B60" s="482"/>
      <c r="C60" s="502" t="s">
        <v>2011</v>
      </c>
      <c r="D60" s="482"/>
      <c r="E60" s="482"/>
      <c r="F60" s="482"/>
      <c r="G60" s="482"/>
      <c r="H60" s="488">
        <f>(H12+H52+H53+H54+H55+H57+H59)*0.125</f>
        <v>219683.24606449151</v>
      </c>
      <c r="I60" s="206"/>
      <c r="J60" s="187"/>
      <c r="K60" s="25"/>
      <c r="L60" s="213"/>
      <c r="M60" s="207"/>
      <c r="N60" s="207"/>
      <c r="O60" s="207"/>
      <c r="P60" s="207"/>
    </row>
    <row r="61" spans="1:16" ht="43.5" customHeight="1" x14ac:dyDescent="0.2">
      <c r="A61" s="503">
        <v>9</v>
      </c>
      <c r="B61" s="482"/>
      <c r="C61" s="504" t="s">
        <v>2012</v>
      </c>
      <c r="D61" s="482"/>
      <c r="E61" s="482"/>
      <c r="F61" s="482"/>
      <c r="G61" s="482"/>
      <c r="H61" s="491">
        <f>H12+H52+H53+H54+H55+H57+H59+H60</f>
        <v>1977149.2145804237</v>
      </c>
      <c r="I61" s="14"/>
      <c r="K61" s="84"/>
    </row>
    <row r="62" spans="1:16" ht="17.25" customHeight="1" x14ac:dyDescent="0.2">
      <c r="A62" s="500">
        <v>10</v>
      </c>
      <c r="B62" s="482"/>
      <c r="C62" s="502" t="s">
        <v>1970</v>
      </c>
      <c r="D62" s="482"/>
      <c r="E62" s="482"/>
      <c r="F62" s="482">
        <v>0.09</v>
      </c>
      <c r="G62" s="482"/>
      <c r="H62" s="488">
        <f>H61*F62</f>
        <v>177943.42931223812</v>
      </c>
      <c r="I62" s="204"/>
    </row>
    <row r="63" spans="1:16" ht="18" customHeight="1" x14ac:dyDescent="0.2">
      <c r="A63" s="500">
        <v>11</v>
      </c>
      <c r="B63" s="482"/>
      <c r="C63" s="502" t="s">
        <v>1971</v>
      </c>
      <c r="D63" s="482"/>
      <c r="E63" s="482"/>
      <c r="F63" s="482">
        <v>0.09</v>
      </c>
      <c r="G63" s="482"/>
      <c r="H63" s="488">
        <f>H61*F63</f>
        <v>177943.42931223812</v>
      </c>
      <c r="I63" s="30"/>
    </row>
    <row r="64" spans="1:16" ht="18" customHeight="1" x14ac:dyDescent="0.2">
      <c r="A64" s="500">
        <v>12</v>
      </c>
      <c r="B64" s="482"/>
      <c r="C64" s="502" t="s">
        <v>2013</v>
      </c>
      <c r="D64" s="482"/>
      <c r="E64" s="482"/>
      <c r="F64" s="482"/>
      <c r="G64" s="482"/>
      <c r="H64" s="488">
        <f>H61+H62+H63</f>
        <v>2333036.0732048997</v>
      </c>
      <c r="I64" s="26"/>
    </row>
    <row r="65" spans="1:9" ht="18" customHeight="1" x14ac:dyDescent="0.2">
      <c r="A65" s="503">
        <v>13</v>
      </c>
      <c r="B65" s="482"/>
      <c r="C65" s="504" t="s">
        <v>21</v>
      </c>
      <c r="D65" s="482"/>
      <c r="E65" s="482"/>
      <c r="F65" s="482"/>
      <c r="G65" s="482"/>
      <c r="H65" s="491">
        <f>ROUND(H64,0)</f>
        <v>2333036</v>
      </c>
      <c r="I65" s="26"/>
    </row>
    <row r="66" spans="1:9" ht="15" customHeight="1" x14ac:dyDescent="0.2">
      <c r="B66" s="208"/>
      <c r="C66" s="182"/>
      <c r="D66" s="182"/>
      <c r="E66" s="209"/>
    </row>
    <row r="67" spans="1:9" ht="16.5" customHeight="1" x14ac:dyDescent="0.2">
      <c r="A67" s="1077" t="s">
        <v>1796</v>
      </c>
      <c r="B67" s="1078"/>
      <c r="C67" s="1084" t="s">
        <v>1795</v>
      </c>
      <c r="D67" s="1085"/>
      <c r="E67" s="1085"/>
      <c r="F67" s="1085"/>
      <c r="G67" s="1085"/>
      <c r="H67" s="1085"/>
    </row>
    <row r="68" spans="1:9" ht="60" customHeight="1" x14ac:dyDescent="0.2">
      <c r="A68" s="208"/>
      <c r="B68" s="210"/>
      <c r="C68" s="1084" t="s">
        <v>2009</v>
      </c>
      <c r="D68" s="1085"/>
      <c r="E68" s="1085"/>
      <c r="F68" s="1085"/>
      <c r="G68" s="1085"/>
      <c r="H68" s="1085"/>
    </row>
    <row r="69" spans="1:9" x14ac:dyDescent="0.2">
      <c r="C69" s="943"/>
    </row>
    <row r="93" spans="1:8" ht="15" x14ac:dyDescent="0.2">
      <c r="A93" s="190"/>
      <c r="B93" s="190"/>
      <c r="C93" s="211"/>
      <c r="D93" s="211"/>
      <c r="E93" s="211"/>
      <c r="F93" s="211"/>
      <c r="G93" s="211"/>
      <c r="H93" s="211"/>
    </row>
  </sheetData>
  <mergeCells count="13">
    <mergeCell ref="C68:H68"/>
    <mergeCell ref="C1:E1"/>
    <mergeCell ref="C3:E3"/>
    <mergeCell ref="B6:C6"/>
    <mergeCell ref="B7:C7"/>
    <mergeCell ref="A67:B67"/>
    <mergeCell ref="A8:A12"/>
    <mergeCell ref="A13:A51"/>
    <mergeCell ref="B16:B17"/>
    <mergeCell ref="B28:B30"/>
    <mergeCell ref="B36:B42"/>
    <mergeCell ref="B44:B50"/>
    <mergeCell ref="C67:H67"/>
  </mergeCells>
  <conditionalFormatting sqref="C52">
    <cfRule type="cellIs" dxfId="2" priority="1" stopIfTrue="1" operator="equal">
      <formula>"?"</formula>
    </cfRule>
  </conditionalFormatting>
  <printOptions horizontalCentered="1"/>
  <pageMargins left="0.72" right="0.16" top="0.87" bottom="0.39" header="0.61" footer="0.17"/>
  <pageSetup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E10" sqref="E10"/>
    </sheetView>
  </sheetViews>
  <sheetFormatPr defaultRowHeight="12.75" x14ac:dyDescent="0.2"/>
  <cols>
    <col min="1" max="1" width="6" style="595" customWidth="1"/>
    <col min="2" max="2" width="42.5703125" style="595" customWidth="1"/>
    <col min="3" max="3" width="16.42578125" style="595" customWidth="1"/>
    <col min="4" max="4" width="7.42578125" style="595" bestFit="1" customWidth="1"/>
    <col min="5" max="5" width="12.140625" style="595" customWidth="1"/>
    <col min="6" max="6" width="10" style="595" customWidth="1"/>
    <col min="7" max="7" width="12.140625" style="595" customWidth="1"/>
    <col min="8" max="8" width="10" style="595" customWidth="1"/>
    <col min="9" max="9" width="12.140625" style="595" customWidth="1"/>
    <col min="10" max="252" width="9.140625" style="595"/>
    <col min="253" max="253" width="6" style="595" customWidth="1"/>
    <col min="254" max="254" width="73.28515625" style="595" customWidth="1"/>
    <col min="255" max="255" width="13.85546875" style="595" customWidth="1"/>
    <col min="256" max="256" width="7.85546875" style="595" customWidth="1"/>
    <col min="257" max="257" width="12.140625" style="595" customWidth="1"/>
    <col min="258" max="258" width="7.85546875" style="595" customWidth="1"/>
    <col min="259" max="259" width="12.28515625" style="595" customWidth="1"/>
    <col min="260" max="260" width="23.140625" style="595" customWidth="1"/>
    <col min="261" max="508" width="9.140625" style="595"/>
    <col min="509" max="509" width="6" style="595" customWidth="1"/>
    <col min="510" max="510" width="73.28515625" style="595" customWidth="1"/>
    <col min="511" max="511" width="13.85546875" style="595" customWidth="1"/>
    <col min="512" max="512" width="7.85546875" style="595" customWidth="1"/>
    <col min="513" max="513" width="12.140625" style="595" customWidth="1"/>
    <col min="514" max="514" width="7.85546875" style="595" customWidth="1"/>
    <col min="515" max="515" width="12.28515625" style="595" customWidth="1"/>
    <col min="516" max="516" width="23.140625" style="595" customWidth="1"/>
    <col min="517" max="764" width="9.140625" style="595"/>
    <col min="765" max="765" width="6" style="595" customWidth="1"/>
    <col min="766" max="766" width="73.28515625" style="595" customWidth="1"/>
    <col min="767" max="767" width="13.85546875" style="595" customWidth="1"/>
    <col min="768" max="768" width="7.85546875" style="595" customWidth="1"/>
    <col min="769" max="769" width="12.140625" style="595" customWidth="1"/>
    <col min="770" max="770" width="7.85546875" style="595" customWidth="1"/>
    <col min="771" max="771" width="12.28515625" style="595" customWidth="1"/>
    <col min="772" max="772" width="23.140625" style="595" customWidth="1"/>
    <col min="773" max="1020" width="9.140625" style="595"/>
    <col min="1021" max="1021" width="6" style="595" customWidth="1"/>
    <col min="1022" max="1022" width="73.28515625" style="595" customWidth="1"/>
    <col min="1023" max="1023" width="13.85546875" style="595" customWidth="1"/>
    <col min="1024" max="1024" width="7.85546875" style="595" customWidth="1"/>
    <col min="1025" max="1025" width="12.140625" style="595" customWidth="1"/>
    <col min="1026" max="1026" width="7.85546875" style="595" customWidth="1"/>
    <col min="1027" max="1027" width="12.28515625" style="595" customWidth="1"/>
    <col min="1028" max="1028" width="23.140625" style="595" customWidth="1"/>
    <col min="1029" max="1276" width="9.140625" style="595"/>
    <col min="1277" max="1277" width="6" style="595" customWidth="1"/>
    <col min="1278" max="1278" width="73.28515625" style="595" customWidth="1"/>
    <col min="1279" max="1279" width="13.85546875" style="595" customWidth="1"/>
    <col min="1280" max="1280" width="7.85546875" style="595" customWidth="1"/>
    <col min="1281" max="1281" width="12.140625" style="595" customWidth="1"/>
    <col min="1282" max="1282" width="7.85546875" style="595" customWidth="1"/>
    <col min="1283" max="1283" width="12.28515625" style="595" customWidth="1"/>
    <col min="1284" max="1284" width="23.140625" style="595" customWidth="1"/>
    <col min="1285" max="1532" width="9.140625" style="595"/>
    <col min="1533" max="1533" width="6" style="595" customWidth="1"/>
    <col min="1534" max="1534" width="73.28515625" style="595" customWidth="1"/>
    <col min="1535" max="1535" width="13.85546875" style="595" customWidth="1"/>
    <col min="1536" max="1536" width="7.85546875" style="595" customWidth="1"/>
    <col min="1537" max="1537" width="12.140625" style="595" customWidth="1"/>
    <col min="1538" max="1538" width="7.85546875" style="595" customWidth="1"/>
    <col min="1539" max="1539" width="12.28515625" style="595" customWidth="1"/>
    <col min="1540" max="1540" width="23.140625" style="595" customWidth="1"/>
    <col min="1541" max="1788" width="9.140625" style="595"/>
    <col min="1789" max="1789" width="6" style="595" customWidth="1"/>
    <col min="1790" max="1790" width="73.28515625" style="595" customWidth="1"/>
    <col min="1791" max="1791" width="13.85546875" style="595" customWidth="1"/>
    <col min="1792" max="1792" width="7.85546875" style="595" customWidth="1"/>
    <col min="1793" max="1793" width="12.140625" style="595" customWidth="1"/>
    <col min="1794" max="1794" width="7.85546875" style="595" customWidth="1"/>
    <col min="1795" max="1795" width="12.28515625" style="595" customWidth="1"/>
    <col min="1796" max="1796" width="23.140625" style="595" customWidth="1"/>
    <col min="1797" max="2044" width="9.140625" style="595"/>
    <col min="2045" max="2045" width="6" style="595" customWidth="1"/>
    <col min="2046" max="2046" width="73.28515625" style="595" customWidth="1"/>
    <col min="2047" max="2047" width="13.85546875" style="595" customWidth="1"/>
    <col min="2048" max="2048" width="7.85546875" style="595" customWidth="1"/>
    <col min="2049" max="2049" width="12.140625" style="595" customWidth="1"/>
    <col min="2050" max="2050" width="7.85546875" style="595" customWidth="1"/>
    <col min="2051" max="2051" width="12.28515625" style="595" customWidth="1"/>
    <col min="2052" max="2052" width="23.140625" style="595" customWidth="1"/>
    <col min="2053" max="2300" width="9.140625" style="595"/>
    <col min="2301" max="2301" width="6" style="595" customWidth="1"/>
    <col min="2302" max="2302" width="73.28515625" style="595" customWidth="1"/>
    <col min="2303" max="2303" width="13.85546875" style="595" customWidth="1"/>
    <col min="2304" max="2304" width="7.85546875" style="595" customWidth="1"/>
    <col min="2305" max="2305" width="12.140625" style="595" customWidth="1"/>
    <col min="2306" max="2306" width="7.85546875" style="595" customWidth="1"/>
    <col min="2307" max="2307" width="12.28515625" style="595" customWidth="1"/>
    <col min="2308" max="2308" width="23.140625" style="595" customWidth="1"/>
    <col min="2309" max="2556" width="9.140625" style="595"/>
    <col min="2557" max="2557" width="6" style="595" customWidth="1"/>
    <col min="2558" max="2558" width="73.28515625" style="595" customWidth="1"/>
    <col min="2559" max="2559" width="13.85546875" style="595" customWidth="1"/>
    <col min="2560" max="2560" width="7.85546875" style="595" customWidth="1"/>
    <col min="2561" max="2561" width="12.140625" style="595" customWidth="1"/>
    <col min="2562" max="2562" width="7.85546875" style="595" customWidth="1"/>
    <col min="2563" max="2563" width="12.28515625" style="595" customWidth="1"/>
    <col min="2564" max="2564" width="23.140625" style="595" customWidth="1"/>
    <col min="2565" max="2812" width="9.140625" style="595"/>
    <col min="2813" max="2813" width="6" style="595" customWidth="1"/>
    <col min="2814" max="2814" width="73.28515625" style="595" customWidth="1"/>
    <col min="2815" max="2815" width="13.85546875" style="595" customWidth="1"/>
    <col min="2816" max="2816" width="7.85546875" style="595" customWidth="1"/>
    <col min="2817" max="2817" width="12.140625" style="595" customWidth="1"/>
    <col min="2818" max="2818" width="7.85546875" style="595" customWidth="1"/>
    <col min="2819" max="2819" width="12.28515625" style="595" customWidth="1"/>
    <col min="2820" max="2820" width="23.140625" style="595" customWidth="1"/>
    <col min="2821" max="3068" width="9.140625" style="595"/>
    <col min="3069" max="3069" width="6" style="595" customWidth="1"/>
    <col min="3070" max="3070" width="73.28515625" style="595" customWidth="1"/>
    <col min="3071" max="3071" width="13.85546875" style="595" customWidth="1"/>
    <col min="3072" max="3072" width="7.85546875" style="595" customWidth="1"/>
    <col min="3073" max="3073" width="12.140625" style="595" customWidth="1"/>
    <col min="3074" max="3074" width="7.85546875" style="595" customWidth="1"/>
    <col min="3075" max="3075" width="12.28515625" style="595" customWidth="1"/>
    <col min="3076" max="3076" width="23.140625" style="595" customWidth="1"/>
    <col min="3077" max="3324" width="9.140625" style="595"/>
    <col min="3325" max="3325" width="6" style="595" customWidth="1"/>
    <col min="3326" max="3326" width="73.28515625" style="595" customWidth="1"/>
    <col min="3327" max="3327" width="13.85546875" style="595" customWidth="1"/>
    <col min="3328" max="3328" width="7.85546875" style="595" customWidth="1"/>
    <col min="3329" max="3329" width="12.140625" style="595" customWidth="1"/>
    <col min="3330" max="3330" width="7.85546875" style="595" customWidth="1"/>
    <col min="3331" max="3331" width="12.28515625" style="595" customWidth="1"/>
    <col min="3332" max="3332" width="23.140625" style="595" customWidth="1"/>
    <col min="3333" max="3580" width="9.140625" style="595"/>
    <col min="3581" max="3581" width="6" style="595" customWidth="1"/>
    <col min="3582" max="3582" width="73.28515625" style="595" customWidth="1"/>
    <col min="3583" max="3583" width="13.85546875" style="595" customWidth="1"/>
    <col min="3584" max="3584" width="7.85546875" style="595" customWidth="1"/>
    <col min="3585" max="3585" width="12.140625" style="595" customWidth="1"/>
    <col min="3586" max="3586" width="7.85546875" style="595" customWidth="1"/>
    <col min="3587" max="3587" width="12.28515625" style="595" customWidth="1"/>
    <col min="3588" max="3588" width="23.140625" style="595" customWidth="1"/>
    <col min="3589" max="3836" width="9.140625" style="595"/>
    <col min="3837" max="3837" width="6" style="595" customWidth="1"/>
    <col min="3838" max="3838" width="73.28515625" style="595" customWidth="1"/>
    <col min="3839" max="3839" width="13.85546875" style="595" customWidth="1"/>
    <col min="3840" max="3840" width="7.85546875" style="595" customWidth="1"/>
    <col min="3841" max="3841" width="12.140625" style="595" customWidth="1"/>
    <col min="3842" max="3842" width="7.85546875" style="595" customWidth="1"/>
    <col min="3843" max="3843" width="12.28515625" style="595" customWidth="1"/>
    <col min="3844" max="3844" width="23.140625" style="595" customWidth="1"/>
    <col min="3845" max="4092" width="9.140625" style="595"/>
    <col min="4093" max="4093" width="6" style="595" customWidth="1"/>
    <col min="4094" max="4094" width="73.28515625" style="595" customWidth="1"/>
    <col min="4095" max="4095" width="13.85546875" style="595" customWidth="1"/>
    <col min="4096" max="4096" width="7.85546875" style="595" customWidth="1"/>
    <col min="4097" max="4097" width="12.140625" style="595" customWidth="1"/>
    <col min="4098" max="4098" width="7.85546875" style="595" customWidth="1"/>
    <col min="4099" max="4099" width="12.28515625" style="595" customWidth="1"/>
    <col min="4100" max="4100" width="23.140625" style="595" customWidth="1"/>
    <col min="4101" max="4348" width="9.140625" style="595"/>
    <col min="4349" max="4349" width="6" style="595" customWidth="1"/>
    <col min="4350" max="4350" width="73.28515625" style="595" customWidth="1"/>
    <col min="4351" max="4351" width="13.85546875" style="595" customWidth="1"/>
    <col min="4352" max="4352" width="7.85546875" style="595" customWidth="1"/>
    <col min="4353" max="4353" width="12.140625" style="595" customWidth="1"/>
    <col min="4354" max="4354" width="7.85546875" style="595" customWidth="1"/>
    <col min="4355" max="4355" width="12.28515625" style="595" customWidth="1"/>
    <col min="4356" max="4356" width="23.140625" style="595" customWidth="1"/>
    <col min="4357" max="4604" width="9.140625" style="595"/>
    <col min="4605" max="4605" width="6" style="595" customWidth="1"/>
    <col min="4606" max="4606" width="73.28515625" style="595" customWidth="1"/>
    <col min="4607" max="4607" width="13.85546875" style="595" customWidth="1"/>
    <col min="4608" max="4608" width="7.85546875" style="595" customWidth="1"/>
    <col min="4609" max="4609" width="12.140625" style="595" customWidth="1"/>
    <col min="4610" max="4610" width="7.85546875" style="595" customWidth="1"/>
    <col min="4611" max="4611" width="12.28515625" style="595" customWidth="1"/>
    <col min="4612" max="4612" width="23.140625" style="595" customWidth="1"/>
    <col min="4613" max="4860" width="9.140625" style="595"/>
    <col min="4861" max="4861" width="6" style="595" customWidth="1"/>
    <col min="4862" max="4862" width="73.28515625" style="595" customWidth="1"/>
    <col min="4863" max="4863" width="13.85546875" style="595" customWidth="1"/>
    <col min="4864" max="4864" width="7.85546875" style="595" customWidth="1"/>
    <col min="4865" max="4865" width="12.140625" style="595" customWidth="1"/>
    <col min="4866" max="4866" width="7.85546875" style="595" customWidth="1"/>
    <col min="4867" max="4867" width="12.28515625" style="595" customWidth="1"/>
    <col min="4868" max="4868" width="23.140625" style="595" customWidth="1"/>
    <col min="4869" max="5116" width="9.140625" style="595"/>
    <col min="5117" max="5117" width="6" style="595" customWidth="1"/>
    <col min="5118" max="5118" width="73.28515625" style="595" customWidth="1"/>
    <col min="5119" max="5119" width="13.85546875" style="595" customWidth="1"/>
    <col min="5120" max="5120" width="7.85546875" style="595" customWidth="1"/>
    <col min="5121" max="5121" width="12.140625" style="595" customWidth="1"/>
    <col min="5122" max="5122" width="7.85546875" style="595" customWidth="1"/>
    <col min="5123" max="5123" width="12.28515625" style="595" customWidth="1"/>
    <col min="5124" max="5124" width="23.140625" style="595" customWidth="1"/>
    <col min="5125" max="5372" width="9.140625" style="595"/>
    <col min="5373" max="5373" width="6" style="595" customWidth="1"/>
    <col min="5374" max="5374" width="73.28515625" style="595" customWidth="1"/>
    <col min="5375" max="5375" width="13.85546875" style="595" customWidth="1"/>
    <col min="5376" max="5376" width="7.85546875" style="595" customWidth="1"/>
    <col min="5377" max="5377" width="12.140625" style="595" customWidth="1"/>
    <col min="5378" max="5378" width="7.85546875" style="595" customWidth="1"/>
    <col min="5379" max="5379" width="12.28515625" style="595" customWidth="1"/>
    <col min="5380" max="5380" width="23.140625" style="595" customWidth="1"/>
    <col min="5381" max="5628" width="9.140625" style="595"/>
    <col min="5629" max="5629" width="6" style="595" customWidth="1"/>
    <col min="5630" max="5630" width="73.28515625" style="595" customWidth="1"/>
    <col min="5631" max="5631" width="13.85546875" style="595" customWidth="1"/>
    <col min="5632" max="5632" width="7.85546875" style="595" customWidth="1"/>
    <col min="5633" max="5633" width="12.140625" style="595" customWidth="1"/>
    <col min="5634" max="5634" width="7.85546875" style="595" customWidth="1"/>
    <col min="5635" max="5635" width="12.28515625" style="595" customWidth="1"/>
    <col min="5636" max="5636" width="23.140625" style="595" customWidth="1"/>
    <col min="5637" max="5884" width="9.140625" style="595"/>
    <col min="5885" max="5885" width="6" style="595" customWidth="1"/>
    <col min="5886" max="5886" width="73.28515625" style="595" customWidth="1"/>
    <col min="5887" max="5887" width="13.85546875" style="595" customWidth="1"/>
    <col min="5888" max="5888" width="7.85546875" style="595" customWidth="1"/>
    <col min="5889" max="5889" width="12.140625" style="595" customWidth="1"/>
    <col min="5890" max="5890" width="7.85546875" style="595" customWidth="1"/>
    <col min="5891" max="5891" width="12.28515625" style="595" customWidth="1"/>
    <col min="5892" max="5892" width="23.140625" style="595" customWidth="1"/>
    <col min="5893" max="6140" width="9.140625" style="595"/>
    <col min="6141" max="6141" width="6" style="595" customWidth="1"/>
    <col min="6142" max="6142" width="73.28515625" style="595" customWidth="1"/>
    <col min="6143" max="6143" width="13.85546875" style="595" customWidth="1"/>
    <col min="6144" max="6144" width="7.85546875" style="595" customWidth="1"/>
    <col min="6145" max="6145" width="12.140625" style="595" customWidth="1"/>
    <col min="6146" max="6146" width="7.85546875" style="595" customWidth="1"/>
    <col min="6147" max="6147" width="12.28515625" style="595" customWidth="1"/>
    <col min="6148" max="6148" width="23.140625" style="595" customWidth="1"/>
    <col min="6149" max="6396" width="9.140625" style="595"/>
    <col min="6397" max="6397" width="6" style="595" customWidth="1"/>
    <col min="6398" max="6398" width="73.28515625" style="595" customWidth="1"/>
    <col min="6399" max="6399" width="13.85546875" style="595" customWidth="1"/>
    <col min="6400" max="6400" width="7.85546875" style="595" customWidth="1"/>
    <col min="6401" max="6401" width="12.140625" style="595" customWidth="1"/>
    <col min="6402" max="6402" width="7.85546875" style="595" customWidth="1"/>
    <col min="6403" max="6403" width="12.28515625" style="595" customWidth="1"/>
    <col min="6404" max="6404" width="23.140625" style="595" customWidth="1"/>
    <col min="6405" max="6652" width="9.140625" style="595"/>
    <col min="6653" max="6653" width="6" style="595" customWidth="1"/>
    <col min="6654" max="6654" width="73.28515625" style="595" customWidth="1"/>
    <col min="6655" max="6655" width="13.85546875" style="595" customWidth="1"/>
    <col min="6656" max="6656" width="7.85546875" style="595" customWidth="1"/>
    <col min="6657" max="6657" width="12.140625" style="595" customWidth="1"/>
    <col min="6658" max="6658" width="7.85546875" style="595" customWidth="1"/>
    <col min="6659" max="6659" width="12.28515625" style="595" customWidth="1"/>
    <col min="6660" max="6660" width="23.140625" style="595" customWidth="1"/>
    <col min="6661" max="6908" width="9.140625" style="595"/>
    <col min="6909" max="6909" width="6" style="595" customWidth="1"/>
    <col min="6910" max="6910" width="73.28515625" style="595" customWidth="1"/>
    <col min="6911" max="6911" width="13.85546875" style="595" customWidth="1"/>
    <col min="6912" max="6912" width="7.85546875" style="595" customWidth="1"/>
    <col min="6913" max="6913" width="12.140625" style="595" customWidth="1"/>
    <col min="6914" max="6914" width="7.85546875" style="595" customWidth="1"/>
    <col min="6915" max="6915" width="12.28515625" style="595" customWidth="1"/>
    <col min="6916" max="6916" width="23.140625" style="595" customWidth="1"/>
    <col min="6917" max="7164" width="9.140625" style="595"/>
    <col min="7165" max="7165" width="6" style="595" customWidth="1"/>
    <col min="7166" max="7166" width="73.28515625" style="595" customWidth="1"/>
    <col min="7167" max="7167" width="13.85546875" style="595" customWidth="1"/>
    <col min="7168" max="7168" width="7.85546875" style="595" customWidth="1"/>
    <col min="7169" max="7169" width="12.140625" style="595" customWidth="1"/>
    <col min="7170" max="7170" width="7.85546875" style="595" customWidth="1"/>
    <col min="7171" max="7171" width="12.28515625" style="595" customWidth="1"/>
    <col min="7172" max="7172" width="23.140625" style="595" customWidth="1"/>
    <col min="7173" max="7420" width="9.140625" style="595"/>
    <col min="7421" max="7421" width="6" style="595" customWidth="1"/>
    <col min="7422" max="7422" width="73.28515625" style="595" customWidth="1"/>
    <col min="7423" max="7423" width="13.85546875" style="595" customWidth="1"/>
    <col min="7424" max="7424" width="7.85546875" style="595" customWidth="1"/>
    <col min="7425" max="7425" width="12.140625" style="595" customWidth="1"/>
    <col min="7426" max="7426" width="7.85546875" style="595" customWidth="1"/>
    <col min="7427" max="7427" width="12.28515625" style="595" customWidth="1"/>
    <col min="7428" max="7428" width="23.140625" style="595" customWidth="1"/>
    <col min="7429" max="7676" width="9.140625" style="595"/>
    <col min="7677" max="7677" width="6" style="595" customWidth="1"/>
    <col min="7678" max="7678" width="73.28515625" style="595" customWidth="1"/>
    <col min="7679" max="7679" width="13.85546875" style="595" customWidth="1"/>
    <col min="7680" max="7680" width="7.85546875" style="595" customWidth="1"/>
    <col min="7681" max="7681" width="12.140625" style="595" customWidth="1"/>
    <col min="7682" max="7682" width="7.85546875" style="595" customWidth="1"/>
    <col min="7683" max="7683" width="12.28515625" style="595" customWidth="1"/>
    <col min="7684" max="7684" width="23.140625" style="595" customWidth="1"/>
    <col min="7685" max="7932" width="9.140625" style="595"/>
    <col min="7933" max="7933" width="6" style="595" customWidth="1"/>
    <col min="7934" max="7934" width="73.28515625" style="595" customWidth="1"/>
    <col min="7935" max="7935" width="13.85546875" style="595" customWidth="1"/>
    <col min="7936" max="7936" width="7.85546875" style="595" customWidth="1"/>
    <col min="7937" max="7937" width="12.140625" style="595" customWidth="1"/>
    <col min="7938" max="7938" width="7.85546875" style="595" customWidth="1"/>
    <col min="7939" max="7939" width="12.28515625" style="595" customWidth="1"/>
    <col min="7940" max="7940" width="23.140625" style="595" customWidth="1"/>
    <col min="7941" max="8188" width="9.140625" style="595"/>
    <col min="8189" max="8189" width="6" style="595" customWidth="1"/>
    <col min="8190" max="8190" width="73.28515625" style="595" customWidth="1"/>
    <col min="8191" max="8191" width="13.85546875" style="595" customWidth="1"/>
    <col min="8192" max="8192" width="7.85546875" style="595" customWidth="1"/>
    <col min="8193" max="8193" width="12.140625" style="595" customWidth="1"/>
    <col min="8194" max="8194" width="7.85546875" style="595" customWidth="1"/>
    <col min="8195" max="8195" width="12.28515625" style="595" customWidth="1"/>
    <col min="8196" max="8196" width="23.140625" style="595" customWidth="1"/>
    <col min="8197" max="8444" width="9.140625" style="595"/>
    <col min="8445" max="8445" width="6" style="595" customWidth="1"/>
    <col min="8446" max="8446" width="73.28515625" style="595" customWidth="1"/>
    <col min="8447" max="8447" width="13.85546875" style="595" customWidth="1"/>
    <col min="8448" max="8448" width="7.85546875" style="595" customWidth="1"/>
    <col min="8449" max="8449" width="12.140625" style="595" customWidth="1"/>
    <col min="8450" max="8450" width="7.85546875" style="595" customWidth="1"/>
    <col min="8451" max="8451" width="12.28515625" style="595" customWidth="1"/>
    <col min="8452" max="8452" width="23.140625" style="595" customWidth="1"/>
    <col min="8453" max="8700" width="9.140625" style="595"/>
    <col min="8701" max="8701" width="6" style="595" customWidth="1"/>
    <col min="8702" max="8702" width="73.28515625" style="595" customWidth="1"/>
    <col min="8703" max="8703" width="13.85546875" style="595" customWidth="1"/>
    <col min="8704" max="8704" width="7.85546875" style="595" customWidth="1"/>
    <col min="8705" max="8705" width="12.140625" style="595" customWidth="1"/>
    <col min="8706" max="8706" width="7.85546875" style="595" customWidth="1"/>
    <col min="8707" max="8707" width="12.28515625" style="595" customWidth="1"/>
    <col min="8708" max="8708" width="23.140625" style="595" customWidth="1"/>
    <col min="8709" max="8956" width="9.140625" style="595"/>
    <col min="8957" max="8957" width="6" style="595" customWidth="1"/>
    <col min="8958" max="8958" width="73.28515625" style="595" customWidth="1"/>
    <col min="8959" max="8959" width="13.85546875" style="595" customWidth="1"/>
    <col min="8960" max="8960" width="7.85546875" style="595" customWidth="1"/>
    <col min="8961" max="8961" width="12.140625" style="595" customWidth="1"/>
    <col min="8962" max="8962" width="7.85546875" style="595" customWidth="1"/>
    <col min="8963" max="8963" width="12.28515625" style="595" customWidth="1"/>
    <col min="8964" max="8964" width="23.140625" style="595" customWidth="1"/>
    <col min="8965" max="9212" width="9.140625" style="595"/>
    <col min="9213" max="9213" width="6" style="595" customWidth="1"/>
    <col min="9214" max="9214" width="73.28515625" style="595" customWidth="1"/>
    <col min="9215" max="9215" width="13.85546875" style="595" customWidth="1"/>
    <col min="9216" max="9216" width="7.85546875" style="595" customWidth="1"/>
    <col min="9217" max="9217" width="12.140625" style="595" customWidth="1"/>
    <col min="9218" max="9218" width="7.85546875" style="595" customWidth="1"/>
    <col min="9219" max="9219" width="12.28515625" style="595" customWidth="1"/>
    <col min="9220" max="9220" width="23.140625" style="595" customWidth="1"/>
    <col min="9221" max="9468" width="9.140625" style="595"/>
    <col min="9469" max="9469" width="6" style="595" customWidth="1"/>
    <col min="9470" max="9470" width="73.28515625" style="595" customWidth="1"/>
    <col min="9471" max="9471" width="13.85546875" style="595" customWidth="1"/>
    <col min="9472" max="9472" width="7.85546875" style="595" customWidth="1"/>
    <col min="9473" max="9473" width="12.140625" style="595" customWidth="1"/>
    <col min="9474" max="9474" width="7.85546875" style="595" customWidth="1"/>
    <col min="9475" max="9475" width="12.28515625" style="595" customWidth="1"/>
    <col min="9476" max="9476" width="23.140625" style="595" customWidth="1"/>
    <col min="9477" max="9724" width="9.140625" style="595"/>
    <col min="9725" max="9725" width="6" style="595" customWidth="1"/>
    <col min="9726" max="9726" width="73.28515625" style="595" customWidth="1"/>
    <col min="9727" max="9727" width="13.85546875" style="595" customWidth="1"/>
    <col min="9728" max="9728" width="7.85546875" style="595" customWidth="1"/>
    <col min="9729" max="9729" width="12.140625" style="595" customWidth="1"/>
    <col min="9730" max="9730" width="7.85546875" style="595" customWidth="1"/>
    <col min="9731" max="9731" width="12.28515625" style="595" customWidth="1"/>
    <col min="9732" max="9732" width="23.140625" style="595" customWidth="1"/>
    <col min="9733" max="9980" width="9.140625" style="595"/>
    <col min="9981" max="9981" width="6" style="595" customWidth="1"/>
    <col min="9982" max="9982" width="73.28515625" style="595" customWidth="1"/>
    <col min="9983" max="9983" width="13.85546875" style="595" customWidth="1"/>
    <col min="9984" max="9984" width="7.85546875" style="595" customWidth="1"/>
    <col min="9985" max="9985" width="12.140625" style="595" customWidth="1"/>
    <col min="9986" max="9986" width="7.85546875" style="595" customWidth="1"/>
    <col min="9987" max="9987" width="12.28515625" style="595" customWidth="1"/>
    <col min="9988" max="9988" width="23.140625" style="595" customWidth="1"/>
    <col min="9989" max="10236" width="9.140625" style="595"/>
    <col min="10237" max="10237" width="6" style="595" customWidth="1"/>
    <col min="10238" max="10238" width="73.28515625" style="595" customWidth="1"/>
    <col min="10239" max="10239" width="13.85546875" style="595" customWidth="1"/>
    <col min="10240" max="10240" width="7.85546875" style="595" customWidth="1"/>
    <col min="10241" max="10241" width="12.140625" style="595" customWidth="1"/>
    <col min="10242" max="10242" width="7.85546875" style="595" customWidth="1"/>
    <col min="10243" max="10243" width="12.28515625" style="595" customWidth="1"/>
    <col min="10244" max="10244" width="23.140625" style="595" customWidth="1"/>
    <col min="10245" max="10492" width="9.140625" style="595"/>
    <col min="10493" max="10493" width="6" style="595" customWidth="1"/>
    <col min="10494" max="10494" width="73.28515625" style="595" customWidth="1"/>
    <col min="10495" max="10495" width="13.85546875" style="595" customWidth="1"/>
    <col min="10496" max="10496" width="7.85546875" style="595" customWidth="1"/>
    <col min="10497" max="10497" width="12.140625" style="595" customWidth="1"/>
    <col min="10498" max="10498" width="7.85546875" style="595" customWidth="1"/>
    <col min="10499" max="10499" width="12.28515625" style="595" customWidth="1"/>
    <col min="10500" max="10500" width="23.140625" style="595" customWidth="1"/>
    <col min="10501" max="10748" width="9.140625" style="595"/>
    <col min="10749" max="10749" width="6" style="595" customWidth="1"/>
    <col min="10750" max="10750" width="73.28515625" style="595" customWidth="1"/>
    <col min="10751" max="10751" width="13.85546875" style="595" customWidth="1"/>
    <col min="10752" max="10752" width="7.85546875" style="595" customWidth="1"/>
    <col min="10753" max="10753" width="12.140625" style="595" customWidth="1"/>
    <col min="10754" max="10754" width="7.85546875" style="595" customWidth="1"/>
    <col min="10755" max="10755" width="12.28515625" style="595" customWidth="1"/>
    <col min="10756" max="10756" width="23.140625" style="595" customWidth="1"/>
    <col min="10757" max="11004" width="9.140625" style="595"/>
    <col min="11005" max="11005" width="6" style="595" customWidth="1"/>
    <col min="11006" max="11006" width="73.28515625" style="595" customWidth="1"/>
    <col min="11007" max="11007" width="13.85546875" style="595" customWidth="1"/>
    <col min="11008" max="11008" width="7.85546875" style="595" customWidth="1"/>
    <col min="11009" max="11009" width="12.140625" style="595" customWidth="1"/>
    <col min="11010" max="11010" width="7.85546875" style="595" customWidth="1"/>
    <col min="11011" max="11011" width="12.28515625" style="595" customWidth="1"/>
    <col min="11012" max="11012" width="23.140625" style="595" customWidth="1"/>
    <col min="11013" max="11260" width="9.140625" style="595"/>
    <col min="11261" max="11261" width="6" style="595" customWidth="1"/>
    <col min="11262" max="11262" width="73.28515625" style="595" customWidth="1"/>
    <col min="11263" max="11263" width="13.85546875" style="595" customWidth="1"/>
    <col min="11264" max="11264" width="7.85546875" style="595" customWidth="1"/>
    <col min="11265" max="11265" width="12.140625" style="595" customWidth="1"/>
    <col min="11266" max="11266" width="7.85546875" style="595" customWidth="1"/>
    <col min="11267" max="11267" width="12.28515625" style="595" customWidth="1"/>
    <col min="11268" max="11268" width="23.140625" style="595" customWidth="1"/>
    <col min="11269" max="11516" width="9.140625" style="595"/>
    <col min="11517" max="11517" width="6" style="595" customWidth="1"/>
    <col min="11518" max="11518" width="73.28515625" style="595" customWidth="1"/>
    <col min="11519" max="11519" width="13.85546875" style="595" customWidth="1"/>
    <col min="11520" max="11520" width="7.85546875" style="595" customWidth="1"/>
    <col min="11521" max="11521" width="12.140625" style="595" customWidth="1"/>
    <col min="11522" max="11522" width="7.85546875" style="595" customWidth="1"/>
    <col min="11523" max="11523" width="12.28515625" style="595" customWidth="1"/>
    <col min="11524" max="11524" width="23.140625" style="595" customWidth="1"/>
    <col min="11525" max="11772" width="9.140625" style="595"/>
    <col min="11773" max="11773" width="6" style="595" customWidth="1"/>
    <col min="11774" max="11774" width="73.28515625" style="595" customWidth="1"/>
    <col min="11775" max="11775" width="13.85546875" style="595" customWidth="1"/>
    <col min="11776" max="11776" width="7.85546875" style="595" customWidth="1"/>
    <col min="11777" max="11777" width="12.140625" style="595" customWidth="1"/>
    <col min="11778" max="11778" width="7.85546875" style="595" customWidth="1"/>
    <col min="11779" max="11779" width="12.28515625" style="595" customWidth="1"/>
    <col min="11780" max="11780" width="23.140625" style="595" customWidth="1"/>
    <col min="11781" max="12028" width="9.140625" style="595"/>
    <col min="12029" max="12029" width="6" style="595" customWidth="1"/>
    <col min="12030" max="12030" width="73.28515625" style="595" customWidth="1"/>
    <col min="12031" max="12031" width="13.85546875" style="595" customWidth="1"/>
    <col min="12032" max="12032" width="7.85546875" style="595" customWidth="1"/>
    <col min="12033" max="12033" width="12.140625" style="595" customWidth="1"/>
    <col min="12034" max="12034" width="7.85546875" style="595" customWidth="1"/>
    <col min="12035" max="12035" width="12.28515625" style="595" customWidth="1"/>
    <col min="12036" max="12036" width="23.140625" style="595" customWidth="1"/>
    <col min="12037" max="12284" width="9.140625" style="595"/>
    <col min="12285" max="12285" width="6" style="595" customWidth="1"/>
    <col min="12286" max="12286" width="73.28515625" style="595" customWidth="1"/>
    <col min="12287" max="12287" width="13.85546875" style="595" customWidth="1"/>
    <col min="12288" max="12288" width="7.85546875" style="595" customWidth="1"/>
    <col min="12289" max="12289" width="12.140625" style="595" customWidth="1"/>
    <col min="12290" max="12290" width="7.85546875" style="595" customWidth="1"/>
    <col min="12291" max="12291" width="12.28515625" style="595" customWidth="1"/>
    <col min="12292" max="12292" width="23.140625" style="595" customWidth="1"/>
    <col min="12293" max="12540" width="9.140625" style="595"/>
    <col min="12541" max="12541" width="6" style="595" customWidth="1"/>
    <col min="12542" max="12542" width="73.28515625" style="595" customWidth="1"/>
    <col min="12543" max="12543" width="13.85546875" style="595" customWidth="1"/>
    <col min="12544" max="12544" width="7.85546875" style="595" customWidth="1"/>
    <col min="12545" max="12545" width="12.140625" style="595" customWidth="1"/>
    <col min="12546" max="12546" width="7.85546875" style="595" customWidth="1"/>
    <col min="12547" max="12547" width="12.28515625" style="595" customWidth="1"/>
    <col min="12548" max="12548" width="23.140625" style="595" customWidth="1"/>
    <col min="12549" max="12796" width="9.140625" style="595"/>
    <col min="12797" max="12797" width="6" style="595" customWidth="1"/>
    <col min="12798" max="12798" width="73.28515625" style="595" customWidth="1"/>
    <col min="12799" max="12799" width="13.85546875" style="595" customWidth="1"/>
    <col min="12800" max="12800" width="7.85546875" style="595" customWidth="1"/>
    <col min="12801" max="12801" width="12.140625" style="595" customWidth="1"/>
    <col min="12802" max="12802" width="7.85546875" style="595" customWidth="1"/>
    <col min="12803" max="12803" width="12.28515625" style="595" customWidth="1"/>
    <col min="12804" max="12804" width="23.140625" style="595" customWidth="1"/>
    <col min="12805" max="13052" width="9.140625" style="595"/>
    <col min="13053" max="13053" width="6" style="595" customWidth="1"/>
    <col min="13054" max="13054" width="73.28515625" style="595" customWidth="1"/>
    <col min="13055" max="13055" width="13.85546875" style="595" customWidth="1"/>
    <col min="13056" max="13056" width="7.85546875" style="595" customWidth="1"/>
    <col min="13057" max="13057" width="12.140625" style="595" customWidth="1"/>
    <col min="13058" max="13058" width="7.85546875" style="595" customWidth="1"/>
    <col min="13059" max="13059" width="12.28515625" style="595" customWidth="1"/>
    <col min="13060" max="13060" width="23.140625" style="595" customWidth="1"/>
    <col min="13061" max="13308" width="9.140625" style="595"/>
    <col min="13309" max="13309" width="6" style="595" customWidth="1"/>
    <col min="13310" max="13310" width="73.28515625" style="595" customWidth="1"/>
    <col min="13311" max="13311" width="13.85546875" style="595" customWidth="1"/>
    <col min="13312" max="13312" width="7.85546875" style="595" customWidth="1"/>
    <col min="13313" max="13313" width="12.140625" style="595" customWidth="1"/>
    <col min="13314" max="13314" width="7.85546875" style="595" customWidth="1"/>
    <col min="13315" max="13315" width="12.28515625" style="595" customWidth="1"/>
    <col min="13316" max="13316" width="23.140625" style="595" customWidth="1"/>
    <col min="13317" max="13564" width="9.140625" style="595"/>
    <col min="13565" max="13565" width="6" style="595" customWidth="1"/>
    <col min="13566" max="13566" width="73.28515625" style="595" customWidth="1"/>
    <col min="13567" max="13567" width="13.85546875" style="595" customWidth="1"/>
    <col min="13568" max="13568" width="7.85546875" style="595" customWidth="1"/>
    <col min="13569" max="13569" width="12.140625" style="595" customWidth="1"/>
    <col min="13570" max="13570" width="7.85546875" style="595" customWidth="1"/>
    <col min="13571" max="13571" width="12.28515625" style="595" customWidth="1"/>
    <col min="13572" max="13572" width="23.140625" style="595" customWidth="1"/>
    <col min="13573" max="13820" width="9.140625" style="595"/>
    <col min="13821" max="13821" width="6" style="595" customWidth="1"/>
    <col min="13822" max="13822" width="73.28515625" style="595" customWidth="1"/>
    <col min="13823" max="13823" width="13.85546875" style="595" customWidth="1"/>
    <col min="13824" max="13824" width="7.85546875" style="595" customWidth="1"/>
    <col min="13825" max="13825" width="12.140625" style="595" customWidth="1"/>
    <col min="13826" max="13826" width="7.85546875" style="595" customWidth="1"/>
    <col min="13827" max="13827" width="12.28515625" style="595" customWidth="1"/>
    <col min="13828" max="13828" width="23.140625" style="595" customWidth="1"/>
    <col min="13829" max="14076" width="9.140625" style="595"/>
    <col min="14077" max="14077" width="6" style="595" customWidth="1"/>
    <col min="14078" max="14078" width="73.28515625" style="595" customWidth="1"/>
    <col min="14079" max="14079" width="13.85546875" style="595" customWidth="1"/>
    <col min="14080" max="14080" width="7.85546875" style="595" customWidth="1"/>
    <col min="14081" max="14081" width="12.140625" style="595" customWidth="1"/>
    <col min="14082" max="14082" width="7.85546875" style="595" customWidth="1"/>
    <col min="14083" max="14083" width="12.28515625" style="595" customWidth="1"/>
    <col min="14084" max="14084" width="23.140625" style="595" customWidth="1"/>
    <col min="14085" max="14332" width="9.140625" style="595"/>
    <col min="14333" max="14333" width="6" style="595" customWidth="1"/>
    <col min="14334" max="14334" width="73.28515625" style="595" customWidth="1"/>
    <col min="14335" max="14335" width="13.85546875" style="595" customWidth="1"/>
    <col min="14336" max="14336" width="7.85546875" style="595" customWidth="1"/>
    <col min="14337" max="14337" width="12.140625" style="595" customWidth="1"/>
    <col min="14338" max="14338" width="7.85546875" style="595" customWidth="1"/>
    <col min="14339" max="14339" width="12.28515625" style="595" customWidth="1"/>
    <col min="14340" max="14340" width="23.140625" style="595" customWidth="1"/>
    <col min="14341" max="14588" width="9.140625" style="595"/>
    <col min="14589" max="14589" width="6" style="595" customWidth="1"/>
    <col min="14590" max="14590" width="73.28515625" style="595" customWidth="1"/>
    <col min="14591" max="14591" width="13.85546875" style="595" customWidth="1"/>
    <col min="14592" max="14592" width="7.85546875" style="595" customWidth="1"/>
    <col min="14593" max="14593" width="12.140625" style="595" customWidth="1"/>
    <col min="14594" max="14594" width="7.85546875" style="595" customWidth="1"/>
    <col min="14595" max="14595" width="12.28515625" style="595" customWidth="1"/>
    <col min="14596" max="14596" width="23.140625" style="595" customWidth="1"/>
    <col min="14597" max="14844" width="9.140625" style="595"/>
    <col min="14845" max="14845" width="6" style="595" customWidth="1"/>
    <col min="14846" max="14846" width="73.28515625" style="595" customWidth="1"/>
    <col min="14847" max="14847" width="13.85546875" style="595" customWidth="1"/>
    <col min="14848" max="14848" width="7.85546875" style="595" customWidth="1"/>
    <col min="14849" max="14849" width="12.140625" style="595" customWidth="1"/>
    <col min="14850" max="14850" width="7.85546875" style="595" customWidth="1"/>
    <col min="14851" max="14851" width="12.28515625" style="595" customWidth="1"/>
    <col min="14852" max="14852" width="23.140625" style="595" customWidth="1"/>
    <col min="14853" max="15100" width="9.140625" style="595"/>
    <col min="15101" max="15101" width="6" style="595" customWidth="1"/>
    <col min="15102" max="15102" width="73.28515625" style="595" customWidth="1"/>
    <col min="15103" max="15103" width="13.85546875" style="595" customWidth="1"/>
    <col min="15104" max="15104" width="7.85546875" style="595" customWidth="1"/>
    <col min="15105" max="15105" width="12.140625" style="595" customWidth="1"/>
    <col min="15106" max="15106" width="7.85546875" style="595" customWidth="1"/>
    <col min="15107" max="15107" width="12.28515625" style="595" customWidth="1"/>
    <col min="15108" max="15108" width="23.140625" style="595" customWidth="1"/>
    <col min="15109" max="15356" width="9.140625" style="595"/>
    <col min="15357" max="15357" width="6" style="595" customWidth="1"/>
    <col min="15358" max="15358" width="73.28515625" style="595" customWidth="1"/>
    <col min="15359" max="15359" width="13.85546875" style="595" customWidth="1"/>
    <col min="15360" max="15360" width="7.85546875" style="595" customWidth="1"/>
    <col min="15361" max="15361" width="12.140625" style="595" customWidth="1"/>
    <col min="15362" max="15362" width="7.85546875" style="595" customWidth="1"/>
    <col min="15363" max="15363" width="12.28515625" style="595" customWidth="1"/>
    <col min="15364" max="15364" width="23.140625" style="595" customWidth="1"/>
    <col min="15365" max="15612" width="9.140625" style="595"/>
    <col min="15613" max="15613" width="6" style="595" customWidth="1"/>
    <col min="15614" max="15614" width="73.28515625" style="595" customWidth="1"/>
    <col min="15615" max="15615" width="13.85546875" style="595" customWidth="1"/>
    <col min="15616" max="15616" width="7.85546875" style="595" customWidth="1"/>
    <col min="15617" max="15617" width="12.140625" style="595" customWidth="1"/>
    <col min="15618" max="15618" width="7.85546875" style="595" customWidth="1"/>
    <col min="15619" max="15619" width="12.28515625" style="595" customWidth="1"/>
    <col min="15620" max="15620" width="23.140625" style="595" customWidth="1"/>
    <col min="15621" max="15868" width="9.140625" style="595"/>
    <col min="15869" max="15869" width="6" style="595" customWidth="1"/>
    <col min="15870" max="15870" width="73.28515625" style="595" customWidth="1"/>
    <col min="15871" max="15871" width="13.85546875" style="595" customWidth="1"/>
    <col min="15872" max="15872" width="7.85546875" style="595" customWidth="1"/>
    <col min="15873" max="15873" width="12.140625" style="595" customWidth="1"/>
    <col min="15874" max="15874" width="7.85546875" style="595" customWidth="1"/>
    <col min="15875" max="15875" width="12.28515625" style="595" customWidth="1"/>
    <col min="15876" max="15876" width="23.140625" style="595" customWidth="1"/>
    <col min="15877" max="16124" width="9.140625" style="595"/>
    <col min="16125" max="16125" width="6" style="595" customWidth="1"/>
    <col min="16126" max="16126" width="73.28515625" style="595" customWidth="1"/>
    <col min="16127" max="16127" width="13.85546875" style="595" customWidth="1"/>
    <col min="16128" max="16128" width="7.85546875" style="595" customWidth="1"/>
    <col min="16129" max="16129" width="12.140625" style="595" customWidth="1"/>
    <col min="16130" max="16130" width="7.85546875" style="595" customWidth="1"/>
    <col min="16131" max="16131" width="12.28515625" style="595" customWidth="1"/>
    <col min="16132" max="16132" width="23.140625" style="595" customWidth="1"/>
    <col min="16133" max="16384" width="9.140625" style="595"/>
  </cols>
  <sheetData>
    <row r="1" spans="1:10" ht="18" x14ac:dyDescent="0.2">
      <c r="B1" s="1115" t="s">
        <v>1950</v>
      </c>
      <c r="C1" s="1115"/>
      <c r="D1" s="1115"/>
    </row>
    <row r="2" spans="1:10" ht="6" customHeight="1" x14ac:dyDescent="0.2"/>
    <row r="3" spans="1:10" ht="15.75" customHeight="1" x14ac:dyDescent="0.2">
      <c r="B3" s="1113" t="s">
        <v>2017</v>
      </c>
      <c r="C3" s="1113"/>
      <c r="D3" s="1113"/>
      <c r="E3" s="1113"/>
      <c r="F3" s="1113"/>
      <c r="G3" s="1113"/>
      <c r="H3" s="1113"/>
    </row>
    <row r="4" spans="1:10" ht="15.75" x14ac:dyDescent="0.2">
      <c r="A4" s="760"/>
      <c r="H4" s="1108" t="s">
        <v>1968</v>
      </c>
      <c r="I4" s="1108"/>
    </row>
    <row r="5" spans="1:10" s="761" customFormat="1" ht="63.75" customHeight="1" x14ac:dyDescent="0.25">
      <c r="A5" s="1109" t="s">
        <v>1923</v>
      </c>
      <c r="B5" s="1109" t="s">
        <v>1</v>
      </c>
      <c r="C5" s="1109" t="s">
        <v>1924</v>
      </c>
      <c r="D5" s="1109" t="s">
        <v>2</v>
      </c>
      <c r="E5" s="1109" t="s">
        <v>1925</v>
      </c>
      <c r="F5" s="1111" t="s">
        <v>1926</v>
      </c>
      <c r="G5" s="1112"/>
      <c r="H5" s="1111" t="s">
        <v>1955</v>
      </c>
      <c r="I5" s="1112"/>
    </row>
    <row r="6" spans="1:10" s="761" customFormat="1" ht="15" x14ac:dyDescent="0.25">
      <c r="A6" s="1110"/>
      <c r="B6" s="1110"/>
      <c r="C6" s="1110"/>
      <c r="D6" s="1110"/>
      <c r="E6" s="1110"/>
      <c r="F6" s="762" t="s">
        <v>3</v>
      </c>
      <c r="G6" s="762" t="s">
        <v>5</v>
      </c>
      <c r="H6" s="762" t="s">
        <v>3</v>
      </c>
      <c r="I6" s="762" t="s">
        <v>5</v>
      </c>
    </row>
    <row r="7" spans="1:10" ht="15" x14ac:dyDescent="0.2">
      <c r="A7" s="763">
        <v>1</v>
      </c>
      <c r="B7" s="763">
        <v>2</v>
      </c>
      <c r="C7" s="763">
        <v>3</v>
      </c>
      <c r="D7" s="763">
        <v>4</v>
      </c>
      <c r="E7" s="763">
        <v>5</v>
      </c>
      <c r="F7" s="763">
        <v>6</v>
      </c>
      <c r="G7" s="763">
        <v>7</v>
      </c>
      <c r="H7" s="763">
        <v>8</v>
      </c>
      <c r="I7" s="763">
        <v>9</v>
      </c>
    </row>
    <row r="8" spans="1:10" ht="14.25" x14ac:dyDescent="0.2">
      <c r="A8" s="875">
        <v>1</v>
      </c>
      <c r="B8" s="652" t="s">
        <v>1927</v>
      </c>
      <c r="C8" s="764">
        <v>7130870011</v>
      </c>
      <c r="D8" s="654" t="s">
        <v>24</v>
      </c>
      <c r="E8" s="650">
        <f>VLOOKUP(C8,'SOR RATE 2025-26'!A:D,4,0)*1.18</f>
        <v>14815.7024</v>
      </c>
      <c r="F8" s="654">
        <v>2</v>
      </c>
      <c r="G8" s="650">
        <f>F8*E8</f>
        <v>29631.4048</v>
      </c>
      <c r="H8" s="654">
        <v>2</v>
      </c>
      <c r="I8" s="650">
        <f>H8*E8</f>
        <v>29631.4048</v>
      </c>
      <c r="J8" s="662" t="s">
        <v>1972</v>
      </c>
    </row>
    <row r="9" spans="1:10" ht="14.25" x14ac:dyDescent="0.2">
      <c r="A9" s="881">
        <v>2</v>
      </c>
      <c r="B9" s="652" t="s">
        <v>1928</v>
      </c>
      <c r="C9" s="764">
        <v>7130870012</v>
      </c>
      <c r="D9" s="654" t="s">
        <v>24</v>
      </c>
      <c r="E9" s="650">
        <f>VLOOKUP(C9,'SOR RATE 2025-26'!A:D,4,0)*1.18</f>
        <v>11963.536199999999</v>
      </c>
      <c r="F9" s="654">
        <v>8</v>
      </c>
      <c r="G9" s="650">
        <f>F9*E9</f>
        <v>95708.289599999989</v>
      </c>
      <c r="H9" s="654">
        <v>8</v>
      </c>
      <c r="I9" s="650">
        <f t="shared" ref="I9:I10" si="0">H9*E9</f>
        <v>95708.289599999989</v>
      </c>
      <c r="J9" s="662" t="s">
        <v>1972</v>
      </c>
    </row>
    <row r="10" spans="1:10" ht="28.5" x14ac:dyDescent="0.2">
      <c r="A10" s="875">
        <v>3</v>
      </c>
      <c r="B10" s="652" t="s">
        <v>1929</v>
      </c>
      <c r="C10" s="764">
        <v>7132490002</v>
      </c>
      <c r="D10" s="654" t="s">
        <v>1902</v>
      </c>
      <c r="E10" s="650">
        <f>VLOOKUP(C10,'SOR RATE 2025-26'!A:D,4,0)*1.18</f>
        <v>1576.6451999999999</v>
      </c>
      <c r="F10" s="654">
        <v>20</v>
      </c>
      <c r="G10" s="650">
        <f>F10*E10</f>
        <v>31532.903999999999</v>
      </c>
      <c r="H10" s="654">
        <v>20</v>
      </c>
      <c r="I10" s="650">
        <f t="shared" si="0"/>
        <v>31532.903999999999</v>
      </c>
      <c r="J10" s="662" t="s">
        <v>1972</v>
      </c>
    </row>
    <row r="11" spans="1:10" ht="14.25" x14ac:dyDescent="0.2">
      <c r="A11" s="881">
        <v>4</v>
      </c>
      <c r="B11" s="652" t="s">
        <v>1930</v>
      </c>
      <c r="C11" s="764">
        <v>7130870014</v>
      </c>
      <c r="D11" s="654" t="s">
        <v>42</v>
      </c>
      <c r="E11" s="650">
        <f>VLOOKUP(C11,'SOR RATE 2025-26'!A:D,4,0)*1.18</f>
        <v>347.73419999999999</v>
      </c>
      <c r="F11" s="654">
        <v>200</v>
      </c>
      <c r="G11" s="766">
        <f>F11*E11</f>
        <v>69546.84</v>
      </c>
      <c r="H11" s="654">
        <v>200</v>
      </c>
      <c r="I11" s="650">
        <f>H11*E11</f>
        <v>69546.84</v>
      </c>
      <c r="J11" s="662" t="s">
        <v>1972</v>
      </c>
    </row>
    <row r="12" spans="1:10" ht="14.25" x14ac:dyDescent="0.2">
      <c r="A12" s="765">
        <v>5</v>
      </c>
      <c r="B12" s="652" t="s">
        <v>1931</v>
      </c>
      <c r="C12" s="658">
        <v>7130620133</v>
      </c>
      <c r="D12" s="654" t="s">
        <v>1932</v>
      </c>
      <c r="E12" s="650">
        <f>VLOOKUP(C12,'SOR RATE 2025-26'!A:D,4,0)</f>
        <v>121.12</v>
      </c>
      <c r="F12" s="654">
        <v>1.5</v>
      </c>
      <c r="G12" s="654">
        <f>F12*E12</f>
        <v>181.68</v>
      </c>
      <c r="H12" s="654">
        <v>1.5</v>
      </c>
      <c r="I12" s="650">
        <f t="shared" ref="I12" si="1">H12*E12</f>
        <v>181.68</v>
      </c>
    </row>
    <row r="13" spans="1:10" ht="14.25" x14ac:dyDescent="0.2">
      <c r="A13" s="654">
        <v>6</v>
      </c>
      <c r="B13" s="652" t="s">
        <v>1933</v>
      </c>
      <c r="C13" s="658">
        <v>7130620140</v>
      </c>
      <c r="D13" s="654" t="s">
        <v>1932</v>
      </c>
      <c r="E13" s="650">
        <f>VLOOKUP(C13,'SOR RATE 2025-26'!A:D,4,0)</f>
        <v>121.12</v>
      </c>
      <c r="F13" s="654">
        <v>1.5</v>
      </c>
      <c r="G13" s="654">
        <f t="shared" ref="G13:G16" si="2">F13*E13</f>
        <v>181.68</v>
      </c>
      <c r="H13" s="654">
        <v>1.5</v>
      </c>
      <c r="I13" s="650">
        <f>H13*E13</f>
        <v>181.68</v>
      </c>
    </row>
    <row r="14" spans="1:10" ht="14.25" x14ac:dyDescent="0.2">
      <c r="A14" s="765">
        <v>7</v>
      </c>
      <c r="B14" s="652" t="s">
        <v>1934</v>
      </c>
      <c r="C14" s="658">
        <v>7130622922</v>
      </c>
      <c r="D14" s="654" t="s">
        <v>1935</v>
      </c>
      <c r="E14" s="650">
        <f>VLOOKUP(C14,'SOR RATE 2025-26'!A:D,4,0)</f>
        <v>158.44</v>
      </c>
      <c r="F14" s="654">
        <v>1</v>
      </c>
      <c r="G14" s="654">
        <f t="shared" si="2"/>
        <v>158.44</v>
      </c>
      <c r="H14" s="654">
        <v>1</v>
      </c>
      <c r="I14" s="650">
        <f>H14*E14</f>
        <v>158.44</v>
      </c>
    </row>
    <row r="15" spans="1:10" ht="14.25" x14ac:dyDescent="0.2">
      <c r="A15" s="765">
        <v>8</v>
      </c>
      <c r="B15" s="244" t="s">
        <v>1289</v>
      </c>
      <c r="C15" s="245">
        <v>7130830063</v>
      </c>
      <c r="D15" s="654" t="s">
        <v>42</v>
      </c>
      <c r="E15" s="650">
        <f>VLOOKUP(C15,'SOR RATE 2025-26'!A:D,4,0)/1000</f>
        <v>108.62907000000001</v>
      </c>
      <c r="F15" s="654">
        <v>150</v>
      </c>
      <c r="G15" s="766">
        <f t="shared" si="2"/>
        <v>16294.360500000003</v>
      </c>
      <c r="H15" s="654">
        <v>150</v>
      </c>
      <c r="I15" s="650">
        <f>H15*E15</f>
        <v>16294.360500000003</v>
      </c>
    </row>
    <row r="16" spans="1:10" ht="14.25" x14ac:dyDescent="0.2">
      <c r="A16" s="765">
        <v>9</v>
      </c>
      <c r="B16" s="652" t="s">
        <v>1936</v>
      </c>
      <c r="C16" s="767">
        <v>7130830056</v>
      </c>
      <c r="D16" s="654" t="s">
        <v>24</v>
      </c>
      <c r="E16" s="650">
        <f>VLOOKUP(C16,'SOR RATE 2025-26'!A:D,4,0)</f>
        <v>554.1</v>
      </c>
      <c r="F16" s="654">
        <v>16</v>
      </c>
      <c r="G16" s="654">
        <f t="shared" si="2"/>
        <v>8865.6</v>
      </c>
      <c r="H16" s="654">
        <v>16</v>
      </c>
      <c r="I16" s="654">
        <f>H16*E16</f>
        <v>8865.6</v>
      </c>
    </row>
    <row r="17" spans="1:9" ht="30" x14ac:dyDescent="0.2">
      <c r="A17" s="765">
        <v>10</v>
      </c>
      <c r="B17" s="768" t="s">
        <v>19</v>
      </c>
      <c r="C17" s="769"/>
      <c r="D17" s="763"/>
      <c r="E17" s="770"/>
      <c r="F17" s="770"/>
      <c r="G17" s="770">
        <f>SUM(G8:G16)</f>
        <v>252101.19889999999</v>
      </c>
      <c r="H17" s="770"/>
      <c r="I17" s="770">
        <f>SUM(I8:I16)</f>
        <v>252101.19889999999</v>
      </c>
    </row>
    <row r="18" spans="1:9" ht="30" x14ac:dyDescent="0.2">
      <c r="A18" s="654">
        <v>11</v>
      </c>
      <c r="B18" s="768" t="s">
        <v>20</v>
      </c>
      <c r="C18" s="769"/>
      <c r="D18" s="763"/>
      <c r="E18" s="770"/>
      <c r="F18" s="770"/>
      <c r="G18" s="770">
        <f>G17/1.18</f>
        <v>213645.08381355932</v>
      </c>
      <c r="H18" s="770"/>
      <c r="I18" s="770">
        <f>I17/1.18</f>
        <v>213645.08381355932</v>
      </c>
    </row>
    <row r="19" spans="1:9" ht="14.25" x14ac:dyDescent="0.2">
      <c r="A19" s="765">
        <v>12</v>
      </c>
      <c r="B19" s="771" t="s">
        <v>1937</v>
      </c>
      <c r="C19" s="772" t="s">
        <v>1938</v>
      </c>
      <c r="D19" s="773"/>
      <c r="E19" s="670">
        <v>7.4999999999999997E-2</v>
      </c>
      <c r="F19" s="670"/>
      <c r="G19" s="650">
        <f>E19*G18</f>
        <v>16023.381286016949</v>
      </c>
      <c r="H19" s="670"/>
      <c r="I19" s="650">
        <f>E19*I18</f>
        <v>16023.381286016949</v>
      </c>
    </row>
    <row r="20" spans="1:9" s="867" customFormat="1" ht="28.5" x14ac:dyDescent="0.2">
      <c r="A20" s="875">
        <v>13</v>
      </c>
      <c r="B20" s="876" t="s">
        <v>1939</v>
      </c>
      <c r="C20" s="877"/>
      <c r="D20" s="875" t="s">
        <v>24</v>
      </c>
      <c r="E20" s="878"/>
      <c r="F20" s="879">
        <v>1</v>
      </c>
      <c r="G20" s="878">
        <v>25576.59</v>
      </c>
      <c r="H20" s="880">
        <v>1</v>
      </c>
      <c r="I20" s="878">
        <v>29032.366508669696</v>
      </c>
    </row>
    <row r="21" spans="1:9" s="867" customFormat="1" ht="14.25" x14ac:dyDescent="0.2">
      <c r="A21" s="881">
        <v>14</v>
      </c>
      <c r="B21" s="876" t="s">
        <v>1940</v>
      </c>
      <c r="C21" s="877"/>
      <c r="D21" s="875"/>
      <c r="E21" s="872">
        <f>2500*1.029</f>
        <v>2572.5</v>
      </c>
      <c r="F21" s="875">
        <v>4</v>
      </c>
      <c r="G21" s="872">
        <f>E21*F21</f>
        <v>10290</v>
      </c>
      <c r="H21" s="882">
        <v>4</v>
      </c>
      <c r="I21" s="872">
        <f>H21*E21</f>
        <v>10290</v>
      </c>
    </row>
    <row r="22" spans="1:9" ht="14.25" x14ac:dyDescent="0.2">
      <c r="A22" s="765">
        <v>15</v>
      </c>
      <c r="B22" s="775" t="s">
        <v>1941</v>
      </c>
      <c r="C22" s="658"/>
      <c r="D22" s="654"/>
      <c r="E22" s="656"/>
      <c r="F22" s="654"/>
      <c r="G22" s="650"/>
      <c r="H22" s="650"/>
      <c r="I22" s="650"/>
    </row>
    <row r="23" spans="1:9" ht="14.25" x14ac:dyDescent="0.2">
      <c r="A23" s="765" t="s">
        <v>1171</v>
      </c>
      <c r="B23" s="775" t="s">
        <v>1942</v>
      </c>
      <c r="C23" s="658"/>
      <c r="D23" s="654"/>
      <c r="E23" s="776">
        <v>0.02</v>
      </c>
      <c r="F23" s="654"/>
      <c r="G23" s="650">
        <f>E23*G18</f>
        <v>4272.9016762711863</v>
      </c>
      <c r="H23" s="650"/>
      <c r="I23" s="650">
        <f>E23*I18</f>
        <v>4272.9016762711863</v>
      </c>
    </row>
    <row r="24" spans="1:9" ht="42.75" x14ac:dyDescent="0.2">
      <c r="A24" s="765">
        <v>16</v>
      </c>
      <c r="B24" s="775" t="s">
        <v>1943</v>
      </c>
      <c r="C24" s="658"/>
      <c r="D24" s="654"/>
      <c r="E24" s="656"/>
      <c r="F24" s="654"/>
      <c r="G24" s="650">
        <f>(G23+G21+G20+G19+G18)*0.125</f>
        <v>33725.994596980934</v>
      </c>
      <c r="H24" s="650"/>
      <c r="I24" s="650">
        <f>(I23+I21+I20+I19+I18)*0.125</f>
        <v>34157.966660564642</v>
      </c>
    </row>
    <row r="25" spans="1:9" ht="30" x14ac:dyDescent="0.2">
      <c r="A25" s="654">
        <v>17</v>
      </c>
      <c r="B25" s="777" t="s">
        <v>1944</v>
      </c>
      <c r="C25" s="778"/>
      <c r="D25" s="651"/>
      <c r="E25" s="774"/>
      <c r="F25" s="774"/>
      <c r="G25" s="779">
        <f>G24+G23+G21+G20+G19+G18</f>
        <v>303533.95137282839</v>
      </c>
      <c r="H25" s="779"/>
      <c r="I25" s="779">
        <f>I24+I23+I21+I20+I19+I18</f>
        <v>307421.69994508178</v>
      </c>
    </row>
    <row r="26" spans="1:9" ht="14.25" x14ac:dyDescent="0.2">
      <c r="A26" s="765">
        <v>18</v>
      </c>
      <c r="B26" s="771" t="s">
        <v>1945</v>
      </c>
      <c r="C26" s="778"/>
      <c r="D26" s="651"/>
      <c r="E26" s="774">
        <v>0.09</v>
      </c>
      <c r="F26" s="774"/>
      <c r="G26" s="774">
        <f>E26*G25</f>
        <v>27318.055623554555</v>
      </c>
      <c r="H26" s="774"/>
      <c r="I26" s="774">
        <f>E26*I25</f>
        <v>27667.95299505736</v>
      </c>
    </row>
    <row r="27" spans="1:9" ht="14.25" x14ac:dyDescent="0.2">
      <c r="A27" s="654">
        <v>19</v>
      </c>
      <c r="B27" s="771" t="s">
        <v>1946</v>
      </c>
      <c r="C27" s="778"/>
      <c r="D27" s="651"/>
      <c r="E27" s="774">
        <v>0.09</v>
      </c>
      <c r="F27" s="774"/>
      <c r="G27" s="774">
        <f>E27*G25</f>
        <v>27318.055623554555</v>
      </c>
      <c r="H27" s="774"/>
      <c r="I27" s="774">
        <f>E27*I25</f>
        <v>27667.95299505736</v>
      </c>
    </row>
    <row r="28" spans="1:9" ht="28.5" x14ac:dyDescent="0.2">
      <c r="A28" s="765">
        <v>20</v>
      </c>
      <c r="B28" s="771" t="s">
        <v>1947</v>
      </c>
      <c r="C28" s="778"/>
      <c r="D28" s="651"/>
      <c r="E28" s="774"/>
      <c r="F28" s="774"/>
      <c r="G28" s="774">
        <f>G27+G26+G25</f>
        <v>358170.06261993753</v>
      </c>
      <c r="H28" s="774"/>
      <c r="I28" s="774">
        <f>I27+I26+I25</f>
        <v>362757.60593519651</v>
      </c>
    </row>
    <row r="29" spans="1:9" ht="30" x14ac:dyDescent="0.2">
      <c r="A29" s="654">
        <v>21</v>
      </c>
      <c r="B29" s="777" t="s">
        <v>21</v>
      </c>
      <c r="C29" s="769"/>
      <c r="D29" s="763"/>
      <c r="E29" s="779"/>
      <c r="F29" s="779"/>
      <c r="G29" s="779">
        <f>ROUND(G28,0)</f>
        <v>358170</v>
      </c>
      <c r="H29" s="779"/>
      <c r="I29" s="779">
        <f>ROUND(I28,0)</f>
        <v>362758</v>
      </c>
    </row>
    <row r="30" spans="1:9" x14ac:dyDescent="0.2">
      <c r="A30" s="760"/>
    </row>
    <row r="31" spans="1:9" ht="14.25" x14ac:dyDescent="0.2">
      <c r="A31" s="669" t="s">
        <v>1796</v>
      </c>
      <c r="B31" s="1114" t="s">
        <v>1948</v>
      </c>
      <c r="C31" s="1114"/>
    </row>
    <row r="32" spans="1:9" ht="14.25" x14ac:dyDescent="0.2">
      <c r="A32" s="780"/>
      <c r="B32" s="780" t="s">
        <v>1949</v>
      </c>
      <c r="C32" s="780"/>
    </row>
    <row r="33" spans="2:9" ht="45.75" customHeight="1" x14ac:dyDescent="0.2">
      <c r="B33" s="1107" t="s">
        <v>1984</v>
      </c>
      <c r="C33" s="1107"/>
      <c r="D33" s="1107"/>
      <c r="E33" s="1107"/>
      <c r="F33" s="1107"/>
      <c r="G33" s="1107"/>
      <c r="H33" s="1107"/>
    </row>
    <row r="40" spans="2:9" x14ac:dyDescent="0.2">
      <c r="I40" s="844"/>
    </row>
  </sheetData>
  <mergeCells count="12">
    <mergeCell ref="B3:H3"/>
    <mergeCell ref="B31:C31"/>
    <mergeCell ref="B1:D1"/>
    <mergeCell ref="A5:A6"/>
    <mergeCell ref="B5:B6"/>
    <mergeCell ref="C5:C6"/>
    <mergeCell ref="D5:D6"/>
    <mergeCell ref="B33:H33"/>
    <mergeCell ref="H4:I4"/>
    <mergeCell ref="E5:E6"/>
    <mergeCell ref="F5:G5"/>
    <mergeCell ref="H5:I5"/>
  </mergeCells>
  <conditionalFormatting sqref="B17">
    <cfRule type="cellIs" dxfId="1" priority="2" stopIfTrue="1" operator="equal">
      <formula>"?"</formula>
    </cfRule>
  </conditionalFormatting>
  <conditionalFormatting sqref="B18">
    <cfRule type="cellIs" dxfId="0" priority="1" stopIfTrue="1" operator="equal">
      <formula>"?"</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COMPARATIVE</vt:lpstr>
      <vt:lpstr>SOR RATE 2025-26</vt:lpstr>
      <vt:lpstr>B-1</vt:lpstr>
      <vt:lpstr>B-2</vt:lpstr>
      <vt:lpstr>B-3</vt:lpstr>
      <vt:lpstr>B-4</vt:lpstr>
      <vt:lpstr>B-5</vt:lpstr>
      <vt:lpstr>B-6</vt:lpstr>
      <vt:lpstr>B-8</vt:lpstr>
      <vt:lpstr>B-9</vt:lpstr>
      <vt:lpstr>B-10</vt:lpstr>
      <vt:lpstr>'B-1'!Print_Titles</vt:lpstr>
      <vt:lpstr>'B-2'!Print_Titles</vt:lpstr>
      <vt:lpstr>'B-3'!Print_Titles</vt:lpstr>
      <vt:lpstr>'B-4'!Print_Titles</vt:lpstr>
      <vt:lpstr>'B-5'!Print_Titles</vt:lpstr>
      <vt:lpstr>'B-6'!Print_Titles</vt:lpstr>
      <vt:lpstr>'B-8'!Print_Titles</vt:lpstr>
      <vt:lpstr>'B-9'!Print_Titles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Smt. Prarthana Shukla</cp:lastModifiedBy>
  <cp:lastPrinted>2025-03-15T09:30:03Z</cp:lastPrinted>
  <dcterms:created xsi:type="dcterms:W3CDTF">2023-06-10T08:29:04Z</dcterms:created>
  <dcterms:modified xsi:type="dcterms:W3CDTF">2025-04-29T06:38:28Z</dcterms:modified>
</cp:coreProperties>
</file>